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eac429b1f72f01/zakázky/VZ2024/VZ 2026/ZŠ Křiby/"/>
    </mc:Choice>
  </mc:AlternateContent>
  <xr:revisionPtr revIDLastSave="0" documentId="11_0F0368766258396AFD00B97FE757BFC28347ED8E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Pol'!$A$1:$U$75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65" i="12" l="1"/>
  <c r="F39" i="1" s="1"/>
  <c r="AD65" i="12"/>
  <c r="G39" i="1" s="1"/>
  <c r="G40" i="1" s="1"/>
  <c r="G25" i="1" s="1"/>
  <c r="G26" i="1" s="1"/>
  <c r="F9" i="12"/>
  <c r="G9" i="12" s="1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1" i="12"/>
  <c r="G11" i="12" s="1"/>
  <c r="M11" i="12" s="1"/>
  <c r="M10" i="12" s="1"/>
  <c r="I11" i="12"/>
  <c r="I10" i="12" s="1"/>
  <c r="K11" i="12"/>
  <c r="K10" i="12" s="1"/>
  <c r="O11" i="12"/>
  <c r="O10" i="12" s="1"/>
  <c r="Q11" i="12"/>
  <c r="Q10" i="12" s="1"/>
  <c r="U11" i="12"/>
  <c r="U10" i="12" s="1"/>
  <c r="F13" i="12"/>
  <c r="G13" i="12"/>
  <c r="M13" i="12" s="1"/>
  <c r="M12" i="12" s="1"/>
  <c r="I13" i="12"/>
  <c r="I12" i="12" s="1"/>
  <c r="K13" i="12"/>
  <c r="K12" i="12" s="1"/>
  <c r="O13" i="12"/>
  <c r="O12" i="12" s="1"/>
  <c r="Q13" i="12"/>
  <c r="Q12" i="12" s="1"/>
  <c r="U13" i="12"/>
  <c r="U12" i="12" s="1"/>
  <c r="F15" i="12"/>
  <c r="G15" i="12"/>
  <c r="M15" i="12" s="1"/>
  <c r="I15" i="12"/>
  <c r="I14" i="12" s="1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1" i="12"/>
  <c r="G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5" i="12"/>
  <c r="G25" i="12"/>
  <c r="M25" i="12" s="1"/>
  <c r="I25" i="12"/>
  <c r="K25" i="12"/>
  <c r="O25" i="12"/>
  <c r="Q25" i="12"/>
  <c r="U25" i="12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/>
  <c r="M31" i="12" s="1"/>
  <c r="I31" i="12"/>
  <c r="K31" i="12"/>
  <c r="O31" i="12"/>
  <c r="Q31" i="12"/>
  <c r="U31" i="12"/>
  <c r="F32" i="12"/>
  <c r="G32" i="12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4" i="12"/>
  <c r="G34" i="12"/>
  <c r="M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50" i="12"/>
  <c r="G50" i="12"/>
  <c r="G49" i="12" s="1"/>
  <c r="I52" i="1" s="1"/>
  <c r="I50" i="12"/>
  <c r="I49" i="12" s="1"/>
  <c r="K50" i="12"/>
  <c r="K49" i="12" s="1"/>
  <c r="O50" i="12"/>
  <c r="Q50" i="12"/>
  <c r="U50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G53" i="12"/>
  <c r="I53" i="1" s="1"/>
  <c r="F54" i="12"/>
  <c r="G54" i="12"/>
  <c r="I54" i="12"/>
  <c r="K54" i="12"/>
  <c r="M54" i="12"/>
  <c r="O54" i="12"/>
  <c r="Q54" i="12"/>
  <c r="U54" i="12"/>
  <c r="F55" i="12"/>
  <c r="G55" i="12"/>
  <c r="I55" i="12"/>
  <c r="K55" i="12"/>
  <c r="M55" i="12"/>
  <c r="O55" i="12"/>
  <c r="Q55" i="12"/>
  <c r="U55" i="12"/>
  <c r="F57" i="12"/>
  <c r="G57" i="12"/>
  <c r="G56" i="12" s="1"/>
  <c r="I54" i="1" s="1"/>
  <c r="I18" i="1" s="1"/>
  <c r="I57" i="12"/>
  <c r="I56" i="12" s="1"/>
  <c r="K57" i="12"/>
  <c r="K56" i="12" s="1"/>
  <c r="M57" i="12"/>
  <c r="M56" i="12" s="1"/>
  <c r="O57" i="12"/>
  <c r="O56" i="12" s="1"/>
  <c r="Q57" i="12"/>
  <c r="Q56" i="12" s="1"/>
  <c r="U57" i="12"/>
  <c r="U56" i="12" s="1"/>
  <c r="F59" i="12"/>
  <c r="G59" i="12"/>
  <c r="G58" i="12" s="1"/>
  <c r="I55" i="1" s="1"/>
  <c r="I59" i="12"/>
  <c r="K59" i="12"/>
  <c r="O59" i="12"/>
  <c r="Q59" i="12"/>
  <c r="U59" i="12"/>
  <c r="F60" i="12"/>
  <c r="G60" i="12"/>
  <c r="M60" i="12" s="1"/>
  <c r="I60" i="12"/>
  <c r="K60" i="12"/>
  <c r="O60" i="12"/>
  <c r="Q60" i="12"/>
  <c r="U60" i="12"/>
  <c r="F61" i="12"/>
  <c r="G61" i="12"/>
  <c r="M61" i="12" s="1"/>
  <c r="I61" i="12"/>
  <c r="K61" i="12"/>
  <c r="O61" i="12"/>
  <c r="Q61" i="12"/>
  <c r="U61" i="12"/>
  <c r="F63" i="12"/>
  <c r="G63" i="12" s="1"/>
  <c r="I63" i="12"/>
  <c r="I62" i="12" s="1"/>
  <c r="K63" i="12"/>
  <c r="K62" i="12" s="1"/>
  <c r="O63" i="12"/>
  <c r="O62" i="12" s="1"/>
  <c r="Q63" i="12"/>
  <c r="Q62" i="12" s="1"/>
  <c r="U63" i="12"/>
  <c r="U62" i="12" s="1"/>
  <c r="I19" i="1"/>
  <c r="G27" i="1"/>
  <c r="J28" i="1"/>
  <c r="J26" i="1"/>
  <c r="G38" i="1"/>
  <c r="F38" i="1"/>
  <c r="H32" i="1"/>
  <c r="J23" i="1"/>
  <c r="J24" i="1"/>
  <c r="J25" i="1"/>
  <c r="J27" i="1"/>
  <c r="E24" i="1"/>
  <c r="E26" i="1"/>
  <c r="M21" i="12" l="1"/>
  <c r="G20" i="12"/>
  <c r="I51" i="1" s="1"/>
  <c r="I47" i="1"/>
  <c r="H39" i="1"/>
  <c r="I39" i="1" s="1"/>
  <c r="I40" i="1" s="1"/>
  <c r="J39" i="1" s="1"/>
  <c r="J40" i="1" s="1"/>
  <c r="F40" i="1"/>
  <c r="G23" i="1" s="1"/>
  <c r="G24" i="1" s="1"/>
  <c r="K14" i="12"/>
  <c r="M59" i="12"/>
  <c r="M58" i="12" s="1"/>
  <c r="M53" i="12"/>
  <c r="U20" i="12"/>
  <c r="O58" i="12"/>
  <c r="O53" i="12"/>
  <c r="K58" i="12"/>
  <c r="K53" i="12"/>
  <c r="Q20" i="12"/>
  <c r="M14" i="12"/>
  <c r="I58" i="12"/>
  <c r="I53" i="12"/>
  <c r="O20" i="12"/>
  <c r="K20" i="12"/>
  <c r="U49" i="12"/>
  <c r="I20" i="12"/>
  <c r="U14" i="12"/>
  <c r="Q49" i="12"/>
  <c r="Q14" i="12"/>
  <c r="U58" i="12"/>
  <c r="U53" i="12"/>
  <c r="Q58" i="12"/>
  <c r="Q53" i="12"/>
  <c r="O49" i="12"/>
  <c r="O14" i="12"/>
  <c r="M20" i="12"/>
  <c r="M63" i="12"/>
  <c r="M62" i="12" s="1"/>
  <c r="G62" i="12"/>
  <c r="I56" i="1" s="1"/>
  <c r="I20" i="1" s="1"/>
  <c r="G10" i="12"/>
  <c r="I48" i="1" s="1"/>
  <c r="M50" i="12"/>
  <c r="M49" i="12" s="1"/>
  <c r="G12" i="12"/>
  <c r="I49" i="1" s="1"/>
  <c r="G14" i="12"/>
  <c r="I50" i="1" s="1"/>
  <c r="I17" i="1" s="1"/>
  <c r="M9" i="12"/>
  <c r="M8" i="12" s="1"/>
  <c r="H40" i="1"/>
  <c r="G65" i="12" l="1"/>
  <c r="G28" i="1"/>
  <c r="I57" i="1"/>
  <c r="I16" i="1"/>
  <c r="I21" i="1" s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<sst xmlns="http://schemas.openxmlformats.org/spreadsheetml/2006/main" count="376" uniqueCount="211">
  <si>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</si>
  <si>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</si>
  <si>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</si>
  <si>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</si>
  <si>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</si>
  <si>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</si>
  <si>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</si>
  <si>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</si>
  <si>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</si>
  <si>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</si>
  <si>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</si>
  <si>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</si>
  <si>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</si>
  <si>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</si>
  <si>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</si>
  <si>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</si>
  <si>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</si>
  <si>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</si>
  <si>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</si>
  <si>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</si>
  <si>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</si>
  <si>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</si>
  <si>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</si>
  <si>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</si>
  <si>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</si>
  <si>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</si>
  <si>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</si>
  <si>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</si>
  <si>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</si>
  <si>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</si>
  <si>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</si>
  <si>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</si>
  <si>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</si>
  <si>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</si>
  <si>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</si>
  <si>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</si>
  <si>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</si>
  <si>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</si>
  <si>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</si>
  <si>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</si>
  <si>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</si>
  <si>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</si>
  <si>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</si>
  <si>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ZLÍN</t>
  </si>
  <si>
    <t>Rozpočet:</t>
  </si>
  <si>
    <t>Misto</t>
  </si>
  <si>
    <t xml:space="preserve">17. ZŠ KŘIBY </t>
  </si>
  <si>
    <t>statutární město Zlín</t>
  </si>
  <si>
    <t xml:space="preserve">náměstí Míru 12 , 76001 Zlín </t>
  </si>
  <si>
    <t xml:space="preserve">76001 </t>
  </si>
  <si>
    <t>76001</t>
  </si>
  <si>
    <t xml:space="preserve">00283924 </t>
  </si>
  <si>
    <t>CZ00283924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</si>
  <si>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</si>
  <si>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</si>
  <si>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</si>
  <si>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</si>
  <si>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</si>
  <si>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</si>
  <si>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</si>
  <si>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61</t>
  </si>
  <si>
    <t>Upravy povrchů vnitřní</t>
  </si>
  <si>
    <t>96</t>
  </si>
  <si>
    <t>Bourání konstrukcí</t>
  </si>
  <si>
    <t>713</t>
  </si>
  <si>
    <t>Izolace tepelné</t>
  </si>
  <si>
    <t>722</t>
  </si>
  <si>
    <t>Vnitřní vodovod</t>
  </si>
  <si>
    <t>767</t>
  </si>
  <si>
    <t>Konstrukce zámečnické</t>
  </si>
  <si>
    <t>784</t>
  </si>
  <si>
    <t>Malby</t>
  </si>
  <si>
    <t>M21</t>
  </si>
  <si>
    <t>Elektromontáže</t>
  </si>
  <si>
    <t>D96</t>
  </si>
  <si>
    <t>Přesuny sutí a vybouraných hmot</t>
  </si>
  <si>
    <t>ON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</si>
  <si>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</si>
  <si>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</si>
  <si>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</si>
  <si>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</si>
  <si>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</si>
  <si>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</si>
  <si>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</si>
  <si>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</si>
  <si>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</si>
  <si>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</si>
  <si>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</si>
  <si>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</si>
  <si>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</si>
  <si>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</si>
  <si>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</si>
  <si>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</si>
  <si>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</si>
  <si>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</si>
  <si>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</si>
  <si>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</si>
  <si>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</si>
  <si>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</si>
  <si>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</si>
  <si>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</si>
  <si>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</si>
  <si>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</si>
  <si>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</si>
  <si>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</si>
  <si>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342247372R00</t>
  </si>
  <si>
    <t>Příčky z cihel  na maltu vápenocementovou 5 MPa, tl. 115 mm</t>
  </si>
  <si>
    <t>m2</t>
  </si>
  <si>
    <t>POL1_0</t>
  </si>
  <si>
    <t>612 42-0016.RA0</t>
  </si>
  <si>
    <t>Omítka stěn vnitřní vápenocementová štuková</t>
  </si>
  <si>
    <t>POL2_0</t>
  </si>
  <si>
    <t>962031113R00</t>
  </si>
  <si>
    <t>Bourání - odstranění zdiva stoupaček</t>
  </si>
  <si>
    <t>713400842R00</t>
  </si>
  <si>
    <t>Odstranění izolace vláknité s konstrukcí včetně úpravy</t>
  </si>
  <si>
    <t>m</t>
  </si>
  <si>
    <t>713471111R00</t>
  </si>
  <si>
    <t>Montáž tepelné izolace potrubí</t>
  </si>
  <si>
    <t>631433406R</t>
  </si>
  <si>
    <t>Pouzdro izolační MW  ALU di 54 mm, tl. 50 mm</t>
  </si>
  <si>
    <t>POL3_0</t>
  </si>
  <si>
    <t>631433305R</t>
  </si>
  <si>
    <t>Pouzdro izolační MW  ALU di 48 mm, tl. 40 mm</t>
  </si>
  <si>
    <t>631433011R</t>
  </si>
  <si>
    <t>Pouzdro izolační MW  ALU di 77 mm, tl. 20 mm</t>
  </si>
  <si>
    <t>722130805R00</t>
  </si>
  <si>
    <t>Demontáž potrubí ocelových závitových, DN 80</t>
  </si>
  <si>
    <t>4223170107R</t>
  </si>
  <si>
    <t>Kohout kulový ocelový  DN 75</t>
  </si>
  <si>
    <t>kus</t>
  </si>
  <si>
    <t>4223170106R</t>
  </si>
  <si>
    <t>Kohout kulový ocelový  DN 65</t>
  </si>
  <si>
    <t>Kohout kulový ocelový DN 50</t>
  </si>
  <si>
    <t>4223170105R</t>
  </si>
  <si>
    <t>Kohout kulový ocelový DN 32</t>
  </si>
  <si>
    <t>722241112R00</t>
  </si>
  <si>
    <t>Potrubní oddělovač TYP BA DN 50 včetně armatur, filtra,, dodávka , montáž, napojení na kanalizaci</t>
  </si>
  <si>
    <t>722130803R00</t>
  </si>
  <si>
    <t>Demontáž potrubí ocelových závitových, DN 50</t>
  </si>
  <si>
    <t>722130802R00</t>
  </si>
  <si>
    <t>Demontáž potrubí ocelových závitových, DN 40</t>
  </si>
  <si>
    <t>722130916R00</t>
  </si>
  <si>
    <t>Přeřezání ocelové trubky do DN 50</t>
  </si>
  <si>
    <t>722130919R00</t>
  </si>
  <si>
    <t>Přeřezání ocelové trubky do DN 100</t>
  </si>
  <si>
    <t>722290821R00</t>
  </si>
  <si>
    <t>Přesun vybouraných hmot pro vodovod, v objektech výšky do 6 m</t>
  </si>
  <si>
    <t>t</t>
  </si>
  <si>
    <t>998722292R00</t>
  </si>
  <si>
    <t>Příplatek za zvětšený přesun, vnitřní vodovod do 100 m</t>
  </si>
  <si>
    <t>POL7_0</t>
  </si>
  <si>
    <t>722135607R00</t>
  </si>
  <si>
    <t>Přípojky, komplet, dodávka , montáž, napojení, odpojení</t>
  </si>
  <si>
    <t>ks</t>
  </si>
  <si>
    <t>722190901R00</t>
  </si>
  <si>
    <t>Uzavření/otevření vodovodního potrubí při opravě</t>
  </si>
  <si>
    <t>722135608R00</t>
  </si>
  <si>
    <t>Montáž potrubního rozvodu z trubek a tvarovek ocelových pozinkovaných spojovaných lisováním DN 65</t>
  </si>
  <si>
    <t>14148128R</t>
  </si>
  <si>
    <t>Trubka uhlíková ocel uvnitř a vně pozinkovaná 76,1, x 2,0 mm lisovací,</t>
  </si>
  <si>
    <t>Montáž potrubního rozvodu z trubek a tvarovek ocelových pozinkovaných spojovaných lisováním DN 50</t>
  </si>
  <si>
    <t>14148007R</t>
  </si>
  <si>
    <t>Trubka uhlíková ocel vně pozinkovaná  54 x 1,5 mm, lisovací PN 16</t>
  </si>
  <si>
    <t>722290234R00</t>
  </si>
  <si>
    <t>Proplach a dezinfekce vodovodního potrubí DN 80</t>
  </si>
  <si>
    <t>722280109R00</t>
  </si>
  <si>
    <t>Tlaková zkouška vodovodního potrubí DN 65</t>
  </si>
  <si>
    <t>722151119R00</t>
  </si>
  <si>
    <t>Potrubí pro pitnou vodu, ,nerezové, lisované spoje,  d 76 x 2,0 mm</t>
  </si>
  <si>
    <t>722151118R00</t>
  </si>
  <si>
    <t>Potrubí pro pitnou vodu, nerezové , lisované spoje,  d 54 x 1,5 mm</t>
  </si>
  <si>
    <t>722151117R00</t>
  </si>
  <si>
    <t>Potrubí pro pitnou vodu, nerezové, lisované spoje, d 42 x 1,5 mm</t>
  </si>
  <si>
    <t>722280108R00</t>
  </si>
  <si>
    <t>Tlaková zkouška vodovodního potrubí do DN 100</t>
  </si>
  <si>
    <t>722259991R00</t>
  </si>
  <si>
    <t xml:space="preserve">Tlaková zkouška nástěnného požárního hydrantu </t>
  </si>
  <si>
    <t>722259994R00</t>
  </si>
  <si>
    <t xml:space="preserve">Revize nástěnného požárního hydrantu </t>
  </si>
  <si>
    <t>722259995R00</t>
  </si>
  <si>
    <t>Vystavení revizní zprávy - nástěnný požární hydrant</t>
  </si>
  <si>
    <t>722135610R00</t>
  </si>
  <si>
    <t>Závěsný systém, komplet dodávka + montáž</t>
  </si>
  <si>
    <t>767581803R00</t>
  </si>
  <si>
    <t>Demontáž podhledů - tvarovaných plechů, včetně konstrukce</t>
  </si>
  <si>
    <t>767586101RT1</t>
  </si>
  <si>
    <t>Nosný rošt podhledu, modul 600 x 600 mm (kazety), včetně materiálu</t>
  </si>
  <si>
    <t>767586201R00</t>
  </si>
  <si>
    <t>Podhled minerální 600x600, dodávka + montáž</t>
  </si>
  <si>
    <t>784011222R00</t>
  </si>
  <si>
    <t>Zakrytí podlah, včetně odstranění</t>
  </si>
  <si>
    <t>784123112R00</t>
  </si>
  <si>
    <t>Malba , bílá,  penetrace, 2 x</t>
  </si>
  <si>
    <t>210290951R00</t>
  </si>
  <si>
    <t>úprava vedení elektro, světla , dodávka + montáž , komplet</t>
  </si>
  <si>
    <t>97908-2111.R</t>
  </si>
  <si>
    <t>vnitrostaveništní doprava vybouraných materiálů -, komplet</t>
  </si>
  <si>
    <t>97908-2311.R</t>
  </si>
  <si>
    <t>Odvoz vybouraných materiálů  na skládku - komplet</t>
  </si>
  <si>
    <t>97908-2411.R</t>
  </si>
  <si>
    <t>poplatek za skládku - komplet</t>
  </si>
  <si>
    <t>005 24-1010.R</t>
  </si>
  <si>
    <t xml:space="preserve">Dokumentace skutečného provedení </t>
  </si>
  <si>
    <t>Soubor</t>
  </si>
  <si>
    <t>POL99_0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</si>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</sst>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16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3" fillId="5" borderId="39" xfId="0" applyNumberFormat="1" applyFont="1" applyFill="1" applyBorder="1"/>
    <xf numFmtId="4" fontId="3" fillId="0" borderId="33" xfId="0" applyNumberFormat="1" applyFont="1" applyBorder="1" applyAlignment="1">
      <alignment vertical="center"/>
    </xf>
    <xf numFmtId="49" fontId="3" fillId="0" borderId="26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3" fillId="0" borderId="3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3" fillId="0" borderId="35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7" t="s">
        <v>38</v>
      </c>
    </row>
    <row r="2" spans="1:7" ht="57.75" customHeight="1" x14ac:dyDescent="0.25">
      <c r="A2" s="183" t="s">
        <v>39</v>
      </c>
      <c r="B2" s="183"/>
      <c r="C2" s="183"/>
      <c r="D2" s="183"/>
      <c r="E2" s="183"/>
      <c r="F2" s="183"/>
      <c r="G2" s="18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opLeftCell="B26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</cols>
  <sheetData>
    <row r="1" spans="1:15" ht="33.75" customHeight="1" x14ac:dyDescent="0.25">
      <c r="A1" s="62" t="s">
        <v>36</v>
      </c>
      <c r="B1" s="211" t="s">
        <v>42</v>
      </c>
      <c r="C1" s="212"/>
      <c r="D1" s="212"/>
      <c r="E1" s="212"/>
      <c r="F1" s="212"/>
      <c r="G1" s="212"/>
      <c r="H1" s="212"/>
      <c r="I1" s="212"/>
      <c r="J1" s="213"/>
    </row>
    <row r="2" spans="1:15" ht="23.25" customHeight="1" x14ac:dyDescent="0.25">
      <c r="A2" s="3"/>
      <c r="B2" s="70" t="s">
        <v>40</v>
      </c>
      <c r="C2" s="71"/>
      <c r="D2" s="228" t="s">
        <v>46</v>
      </c>
      <c r="E2" s="229"/>
      <c r="F2" s="229"/>
      <c r="G2" s="229"/>
      <c r="H2" s="229"/>
      <c r="I2" s="229"/>
      <c r="J2" s="230"/>
      <c r="O2" s="1"/>
    </row>
    <row r="3" spans="1:15" ht="23.25" customHeight="1" x14ac:dyDescent="0.25">
      <c r="A3" s="3"/>
      <c r="B3" s="72" t="s">
        <v>45</v>
      </c>
      <c r="C3" s="73"/>
      <c r="D3" s="191" t="s">
        <v>43</v>
      </c>
      <c r="E3" s="192"/>
      <c r="F3" s="192"/>
      <c r="G3" s="192"/>
      <c r="H3" s="192"/>
      <c r="I3" s="192"/>
      <c r="J3" s="193"/>
    </row>
    <row r="4" spans="1:15" ht="23.25" hidden="1" customHeight="1" x14ac:dyDescent="0.25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5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51</v>
      </c>
      <c r="J5" s="9"/>
    </row>
    <row r="6" spans="1:15" ht="15.75" customHeight="1" x14ac:dyDescent="0.25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52</v>
      </c>
      <c r="J6" s="9"/>
    </row>
    <row r="7" spans="1:15" ht="15.75" customHeight="1" x14ac:dyDescent="0.25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223"/>
      <c r="E11" s="223"/>
      <c r="F11" s="223"/>
      <c r="G11" s="223"/>
      <c r="H11" s="24" t="s">
        <v>33</v>
      </c>
      <c r="I11" s="81"/>
      <c r="J11" s="9"/>
    </row>
    <row r="12" spans="1:15" ht="15.75" customHeight="1" x14ac:dyDescent="0.25">
      <c r="A12" s="3"/>
      <c r="B12" s="34"/>
      <c r="C12" s="22"/>
      <c r="D12" s="208"/>
      <c r="E12" s="208"/>
      <c r="F12" s="208"/>
      <c r="G12" s="208"/>
      <c r="H12" s="24" t="s">
        <v>34</v>
      </c>
      <c r="I12" s="81"/>
      <c r="J12" s="9"/>
    </row>
    <row r="13" spans="1:15" ht="15.75" customHeight="1" x14ac:dyDescent="0.25">
      <c r="A13" s="3"/>
      <c r="B13" s="35"/>
      <c r="C13" s="82"/>
      <c r="D13" s="209"/>
      <c r="E13" s="209"/>
      <c r="F13" s="209"/>
      <c r="G13" s="209"/>
      <c r="H13" s="25"/>
      <c r="I13" s="29"/>
      <c r="J13" s="42"/>
    </row>
    <row r="14" spans="1:15" ht="24" hidden="1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31</v>
      </c>
      <c r="C15" s="61"/>
      <c r="D15" s="15"/>
      <c r="E15" s="231"/>
      <c r="F15" s="231"/>
      <c r="G15" s="204"/>
      <c r="H15" s="204"/>
      <c r="I15" s="204" t="s">
        <v>28</v>
      </c>
      <c r="J15" s="205"/>
    </row>
    <row r="16" spans="1:15" ht="23.25" customHeight="1" x14ac:dyDescent="0.25">
      <c r="A16" s="128" t="s">
        <v>23</v>
      </c>
      <c r="B16" s="129" t="s">
        <v>23</v>
      </c>
      <c r="C16" s="47"/>
      <c r="D16" s="48"/>
      <c r="E16" s="206"/>
      <c r="F16" s="207"/>
      <c r="G16" s="206"/>
      <c r="H16" s="207"/>
      <c r="I16" s="206">
        <f>SUMIF(F47:F56,A16,I47:I56)+SUMIF(F47:F56,"PSU",I47:I56)</f>
        <v>0</v>
      </c>
      <c r="J16" s="220"/>
    </row>
    <row r="17" spans="1:10" ht="23.25" customHeight="1" x14ac:dyDescent="0.25">
      <c r="A17" s="128" t="s">
        <v>24</v>
      </c>
      <c r="B17" s="129" t="s">
        <v>24</v>
      </c>
      <c r="C17" s="47"/>
      <c r="D17" s="48"/>
      <c r="E17" s="206"/>
      <c r="F17" s="207"/>
      <c r="G17" s="206"/>
      <c r="H17" s="207"/>
      <c r="I17" s="206">
        <f>SUMIF(F47:F56,A17,I47:I56)</f>
        <v>0</v>
      </c>
      <c r="J17" s="220"/>
    </row>
    <row r="18" spans="1:10" ht="23.25" customHeight="1" x14ac:dyDescent="0.25">
      <c r="A18" s="128" t="s">
        <v>25</v>
      </c>
      <c r="B18" s="129" t="s">
        <v>25</v>
      </c>
      <c r="C18" s="47"/>
      <c r="D18" s="48"/>
      <c r="E18" s="206"/>
      <c r="F18" s="207"/>
      <c r="G18" s="206"/>
      <c r="H18" s="207"/>
      <c r="I18" s="206">
        <f>SUMIF(F47:F56,A18,I47:I56)</f>
        <v>0</v>
      </c>
      <c r="J18" s="220"/>
    </row>
    <row r="19" spans="1:10" ht="23.25" customHeight="1" x14ac:dyDescent="0.25">
      <c r="A19" s="128" t="s">
        <v>77</v>
      </c>
      <c r="B19" s="129" t="s">
        <v>26</v>
      </c>
      <c r="C19" s="47"/>
      <c r="D19" s="48"/>
      <c r="E19" s="206"/>
      <c r="F19" s="207"/>
      <c r="G19" s="206"/>
      <c r="H19" s="207"/>
      <c r="I19" s="206">
        <f>SUMIF(F47:F56,A19,I47:I56)</f>
        <v>0</v>
      </c>
      <c r="J19" s="220"/>
    </row>
    <row r="20" spans="1:10" ht="23.25" customHeight="1" x14ac:dyDescent="0.25">
      <c r="A20" s="128" t="s">
        <v>76</v>
      </c>
      <c r="B20" s="129" t="s">
        <v>27</v>
      </c>
      <c r="C20" s="47"/>
      <c r="D20" s="48"/>
      <c r="E20" s="206"/>
      <c r="F20" s="207"/>
      <c r="G20" s="206"/>
      <c r="H20" s="207"/>
      <c r="I20" s="206">
        <f>SUMIF(F47:F56,A20,I47:I56)</f>
        <v>0</v>
      </c>
      <c r="J20" s="220"/>
    </row>
    <row r="21" spans="1:10" ht="23.25" customHeight="1" x14ac:dyDescent="0.25">
      <c r="A21" s="3"/>
      <c r="B21" s="63" t="s">
        <v>28</v>
      </c>
      <c r="C21" s="64"/>
      <c r="D21" s="65"/>
      <c r="E21" s="221"/>
      <c r="F21" s="222"/>
      <c r="G21" s="221"/>
      <c r="H21" s="222"/>
      <c r="I21" s="221">
        <f>SUM(I16:J20)</f>
        <v>0</v>
      </c>
      <c r="J21" s="227"/>
    </row>
    <row r="22" spans="1:10" ht="33" customHeight="1" x14ac:dyDescent="0.2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12</v>
      </c>
      <c r="F23" s="50" t="s">
        <v>0</v>
      </c>
      <c r="G23" s="218">
        <f>ZakladDPHSniVypocet</f>
        <v>0</v>
      </c>
      <c r="H23" s="219"/>
      <c r="I23" s="219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25">
        <f>ZakladDPHSni*SazbaDPH1/100</f>
        <v>0</v>
      </c>
      <c r="H24" s="226"/>
      <c r="I24" s="226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18">
        <f>ZakladDPHZaklVypocet</f>
        <v>0</v>
      </c>
      <c r="H25" s="219"/>
      <c r="I25" s="219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14">
        <f>ZakladDPHZakl*SazbaDPH2/100</f>
        <v>0</v>
      </c>
      <c r="H26" s="215"/>
      <c r="I26" s="215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216">
        <f>0</f>
        <v>0</v>
      </c>
      <c r="H27" s="216"/>
      <c r="I27" s="216"/>
      <c r="J27" s="52" t="str">
        <f t="shared" si="0"/>
        <v>CZK</v>
      </c>
    </row>
    <row r="28" spans="1:10" ht="27.75" hidden="1" customHeight="1" thickBot="1" x14ac:dyDescent="0.3">
      <c r="A28" s="3"/>
      <c r="B28" s="101" t="s">
        <v>22</v>
      </c>
      <c r="C28" s="102"/>
      <c r="D28" s="102"/>
      <c r="E28" s="103"/>
      <c r="F28" s="104"/>
      <c r="G28" s="203">
        <f>ZakladDPHSniVypocet+ZakladDPHZaklVypocet</f>
        <v>0</v>
      </c>
      <c r="H28" s="203"/>
      <c r="I28" s="203"/>
      <c r="J28" s="105" t="str">
        <f t="shared" si="0"/>
        <v>CZK</v>
      </c>
    </row>
    <row r="29" spans="1:10" ht="27.75" customHeight="1" thickBot="1" x14ac:dyDescent="0.3">
      <c r="A29" s="3"/>
      <c r="B29" s="101" t="s">
        <v>35</v>
      </c>
      <c r="C29" s="106"/>
      <c r="D29" s="106"/>
      <c r="E29" s="106"/>
      <c r="F29" s="106"/>
      <c r="G29" s="217">
        <f>ZakladDPHSni+DPHSni+ZakladDPHZakl+DPHZakl+Zaokrouhleni</f>
        <v>0</v>
      </c>
      <c r="H29" s="217"/>
      <c r="I29" s="217"/>
      <c r="J29" s="107" t="s">
        <v>55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46098</v>
      </c>
      <c r="I32" s="32"/>
      <c r="J32" s="10"/>
    </row>
    <row r="33" spans="1:10" ht="47.25" customHeight="1" x14ac:dyDescent="0.25">
      <c r="A33" s="3"/>
      <c r="B33" s="3"/>
      <c r="J33" s="10"/>
    </row>
    <row r="34" spans="1:10" s="27" customFormat="1" ht="18.75" customHeight="1" x14ac:dyDescent="0.25">
      <c r="A34" s="26"/>
      <c r="B34" s="26"/>
      <c r="D34" s="210"/>
      <c r="E34" s="210"/>
      <c r="G34" s="210"/>
      <c r="H34" s="210"/>
      <c r="I34" s="210"/>
      <c r="J34" s="31"/>
    </row>
    <row r="35" spans="1:10" ht="12.75" customHeight="1" x14ac:dyDescent="0.25">
      <c r="A35" s="3"/>
      <c r="B35" s="3"/>
      <c r="D35" s="224" t="s">
        <v>2</v>
      </c>
      <c r="E35" s="224"/>
      <c r="H35" s="11" t="s">
        <v>3</v>
      </c>
      <c r="J35" s="10"/>
    </row>
    <row r="36" spans="1:10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3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5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5">
      <c r="A39" s="85">
        <v>1</v>
      </c>
      <c r="B39" s="91" t="s">
        <v>53</v>
      </c>
      <c r="C39" s="194" t="s">
        <v>46</v>
      </c>
      <c r="D39" s="195"/>
      <c r="E39" s="195"/>
      <c r="F39" s="96">
        <f>'Rozpočet Pol'!AC65</f>
        <v>0</v>
      </c>
      <c r="G39" s="97">
        <f>'Rozpočet Pol'!AD65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5">
      <c r="A40" s="85"/>
      <c r="B40" s="196" t="s">
        <v>54</v>
      </c>
      <c r="C40" s="197"/>
      <c r="D40" s="197"/>
      <c r="E40" s="198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6" x14ac:dyDescent="0.3">
      <c r="B44" s="108" t="s">
        <v>56</v>
      </c>
    </row>
    <row r="46" spans="1:10" ht="25.5" customHeight="1" x14ac:dyDescent="0.25">
      <c r="A46" s="109"/>
      <c r="B46" s="113" t="s">
        <v>16</v>
      </c>
      <c r="C46" s="113" t="s">
        <v>5</v>
      </c>
      <c r="D46" s="114"/>
      <c r="E46" s="114"/>
      <c r="F46" s="117" t="s">
        <v>57</v>
      </c>
      <c r="G46" s="117"/>
      <c r="H46" s="117"/>
      <c r="I46" s="199" t="s">
        <v>28</v>
      </c>
      <c r="J46" s="199"/>
    </row>
    <row r="47" spans="1:10" ht="25.5" customHeight="1" x14ac:dyDescent="0.25">
      <c r="A47" s="110"/>
      <c r="B47" s="118" t="s">
        <v>58</v>
      </c>
      <c r="C47" s="201" t="s">
        <v>59</v>
      </c>
      <c r="D47" s="202"/>
      <c r="E47" s="202"/>
      <c r="F47" s="120" t="s">
        <v>23</v>
      </c>
      <c r="G47" s="121"/>
      <c r="H47" s="121"/>
      <c r="I47" s="200">
        <f>'Rozpočet Pol'!G8</f>
        <v>0</v>
      </c>
      <c r="J47" s="200"/>
    </row>
    <row r="48" spans="1:10" ht="25.5" customHeight="1" x14ac:dyDescent="0.25">
      <c r="A48" s="110"/>
      <c r="B48" s="112" t="s">
        <v>60</v>
      </c>
      <c r="C48" s="186" t="s">
        <v>61</v>
      </c>
      <c r="D48" s="187"/>
      <c r="E48" s="187"/>
      <c r="F48" s="122" t="s">
        <v>23</v>
      </c>
      <c r="G48" s="123"/>
      <c r="H48" s="123"/>
      <c r="I48" s="185">
        <f>'Rozpočet Pol'!G10</f>
        <v>0</v>
      </c>
      <c r="J48" s="185"/>
    </row>
    <row r="49" spans="1:10" ht="25.5" customHeight="1" x14ac:dyDescent="0.25">
      <c r="A49" s="110"/>
      <c r="B49" s="112" t="s">
        <v>62</v>
      </c>
      <c r="C49" s="186" t="s">
        <v>63</v>
      </c>
      <c r="D49" s="187"/>
      <c r="E49" s="187"/>
      <c r="F49" s="122" t="s">
        <v>23</v>
      </c>
      <c r="G49" s="123"/>
      <c r="H49" s="123"/>
      <c r="I49" s="185">
        <f>'Rozpočet Pol'!G12</f>
        <v>0</v>
      </c>
      <c r="J49" s="185"/>
    </row>
    <row r="50" spans="1:10" ht="25.5" customHeight="1" x14ac:dyDescent="0.25">
      <c r="A50" s="110"/>
      <c r="B50" s="112" t="s">
        <v>64</v>
      </c>
      <c r="C50" s="186" t="s">
        <v>65</v>
      </c>
      <c r="D50" s="187"/>
      <c r="E50" s="187"/>
      <c r="F50" s="122" t="s">
        <v>24</v>
      </c>
      <c r="G50" s="123"/>
      <c r="H50" s="123"/>
      <c r="I50" s="185">
        <f>'Rozpočet Pol'!G14</f>
        <v>0</v>
      </c>
      <c r="J50" s="185"/>
    </row>
    <row r="51" spans="1:10" ht="25.5" customHeight="1" x14ac:dyDescent="0.25">
      <c r="A51" s="110"/>
      <c r="B51" s="112" t="s">
        <v>66</v>
      </c>
      <c r="C51" s="186" t="s">
        <v>67</v>
      </c>
      <c r="D51" s="187"/>
      <c r="E51" s="187"/>
      <c r="F51" s="122" t="s">
        <v>24</v>
      </c>
      <c r="G51" s="123"/>
      <c r="H51" s="123"/>
      <c r="I51" s="185">
        <f>'Rozpočet Pol'!G20</f>
        <v>0</v>
      </c>
      <c r="J51" s="185"/>
    </row>
    <row r="52" spans="1:10" ht="25.5" customHeight="1" x14ac:dyDescent="0.25">
      <c r="A52" s="110"/>
      <c r="B52" s="112" t="s">
        <v>68</v>
      </c>
      <c r="C52" s="186" t="s">
        <v>69</v>
      </c>
      <c r="D52" s="187"/>
      <c r="E52" s="187"/>
      <c r="F52" s="122" t="s">
        <v>24</v>
      </c>
      <c r="G52" s="123"/>
      <c r="H52" s="123"/>
      <c r="I52" s="185">
        <f>'Rozpočet Pol'!G49</f>
        <v>0</v>
      </c>
      <c r="J52" s="185"/>
    </row>
    <row r="53" spans="1:10" ht="25.5" customHeight="1" x14ac:dyDescent="0.25">
      <c r="A53" s="110"/>
      <c r="B53" s="112" t="s">
        <v>70</v>
      </c>
      <c r="C53" s="186" t="s">
        <v>71</v>
      </c>
      <c r="D53" s="187"/>
      <c r="E53" s="187"/>
      <c r="F53" s="122" t="s">
        <v>24</v>
      </c>
      <c r="G53" s="123"/>
      <c r="H53" s="123"/>
      <c r="I53" s="185">
        <f>'Rozpočet Pol'!G53</f>
        <v>0</v>
      </c>
      <c r="J53" s="185"/>
    </row>
    <row r="54" spans="1:10" ht="25.5" customHeight="1" x14ac:dyDescent="0.25">
      <c r="A54" s="110"/>
      <c r="B54" s="112" t="s">
        <v>72</v>
      </c>
      <c r="C54" s="186" t="s">
        <v>73</v>
      </c>
      <c r="D54" s="187"/>
      <c r="E54" s="187"/>
      <c r="F54" s="122" t="s">
        <v>25</v>
      </c>
      <c r="G54" s="123"/>
      <c r="H54" s="123"/>
      <c r="I54" s="185">
        <f>'Rozpočet Pol'!G56</f>
        <v>0</v>
      </c>
      <c r="J54" s="185"/>
    </row>
    <row r="55" spans="1:10" ht="25.5" customHeight="1" x14ac:dyDescent="0.25">
      <c r="A55" s="110"/>
      <c r="B55" s="112" t="s">
        <v>74</v>
      </c>
      <c r="C55" s="186" t="s">
        <v>75</v>
      </c>
      <c r="D55" s="187"/>
      <c r="E55" s="187"/>
      <c r="F55" s="122" t="s">
        <v>23</v>
      </c>
      <c r="G55" s="123"/>
      <c r="H55" s="123"/>
      <c r="I55" s="185">
        <f>'Rozpočet Pol'!G58</f>
        <v>0</v>
      </c>
      <c r="J55" s="185"/>
    </row>
    <row r="56" spans="1:10" ht="25.5" customHeight="1" x14ac:dyDescent="0.25">
      <c r="A56" s="110"/>
      <c r="B56" s="119" t="s">
        <v>76</v>
      </c>
      <c r="C56" s="189" t="s">
        <v>27</v>
      </c>
      <c r="D56" s="190"/>
      <c r="E56" s="190"/>
      <c r="F56" s="124" t="s">
        <v>76</v>
      </c>
      <c r="G56" s="125"/>
      <c r="H56" s="125"/>
      <c r="I56" s="188">
        <f>'Rozpočet Pol'!G62</f>
        <v>0</v>
      </c>
      <c r="J56" s="188"/>
    </row>
    <row r="57" spans="1:10" ht="25.5" customHeight="1" x14ac:dyDescent="0.25">
      <c r="A57" s="111"/>
      <c r="B57" s="115" t="s">
        <v>1</v>
      </c>
      <c r="C57" s="115"/>
      <c r="D57" s="116"/>
      <c r="E57" s="116"/>
      <c r="F57" s="126"/>
      <c r="G57" s="127"/>
      <c r="H57" s="127"/>
      <c r="I57" s="184">
        <f>SUM(I47:I56)</f>
        <v>0</v>
      </c>
      <c r="J57" s="184"/>
    </row>
    <row r="58" spans="1:10" x14ac:dyDescent="0.25">
      <c r="F58" s="84"/>
      <c r="G58" s="84"/>
      <c r="H58" s="84"/>
      <c r="I58" s="84"/>
      <c r="J58" s="84"/>
    </row>
    <row r="59" spans="1:10" x14ac:dyDescent="0.25">
      <c r="F59" s="84"/>
      <c r="G59" s="84"/>
      <c r="H59" s="84"/>
      <c r="I59" s="84"/>
      <c r="J59" s="84"/>
    </row>
    <row r="60" spans="1:10" x14ac:dyDescent="0.25">
      <c r="F60" s="84"/>
      <c r="G60" s="84"/>
      <c r="H60" s="84"/>
      <c r="I60" s="84"/>
      <c r="J60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1"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D35:E35"/>
    <mergeCell ref="G19:H19"/>
    <mergeCell ref="G20:H20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7:J57"/>
    <mergeCell ref="I54:J54"/>
    <mergeCell ref="C54:E54"/>
    <mergeCell ref="I55:J55"/>
    <mergeCell ref="C55:E55"/>
    <mergeCell ref="I56:J56"/>
    <mergeCell ref="C56:E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232" t="s">
        <v>6</v>
      </c>
      <c r="B1" s="232"/>
      <c r="C1" s="233"/>
      <c r="D1" s="232"/>
      <c r="E1" s="232"/>
      <c r="F1" s="232"/>
      <c r="G1" s="232"/>
    </row>
    <row r="2" spans="1:7" ht="24.9" customHeight="1" x14ac:dyDescent="0.25">
      <c r="A2" s="68" t="s">
        <v>41</v>
      </c>
      <c r="B2" s="67"/>
      <c r="C2" s="234"/>
      <c r="D2" s="234"/>
      <c r="E2" s="234"/>
      <c r="F2" s="234"/>
      <c r="G2" s="235"/>
    </row>
    <row r="3" spans="1:7" ht="24.9" hidden="1" customHeight="1" x14ac:dyDescent="0.25">
      <c r="A3" s="68" t="s">
        <v>7</v>
      </c>
      <c r="B3" s="67"/>
      <c r="C3" s="234"/>
      <c r="D3" s="234"/>
      <c r="E3" s="234"/>
      <c r="F3" s="234"/>
      <c r="G3" s="235"/>
    </row>
    <row r="4" spans="1:7" ht="24.9" hidden="1" customHeight="1" x14ac:dyDescent="0.25">
      <c r="A4" s="68" t="s">
        <v>8</v>
      </c>
      <c r="B4" s="67"/>
      <c r="C4" s="234"/>
      <c r="D4" s="234"/>
      <c r="E4" s="234"/>
      <c r="F4" s="234"/>
      <c r="G4" s="235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75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83" customWidth="1"/>
    <col min="3" max="3" width="38.33203125" style="83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</cols>
  <sheetData>
    <row r="1" spans="1:60" ht="15.75" customHeight="1" x14ac:dyDescent="0.3">
      <c r="A1" s="236" t="s">
        <v>6</v>
      </c>
      <c r="B1" s="236"/>
      <c r="C1" s="236"/>
      <c r="D1" s="236"/>
      <c r="E1" s="236"/>
      <c r="F1" s="236"/>
      <c r="G1" s="236"/>
      <c r="AE1" t="s">
        <v>79</v>
      </c>
    </row>
    <row r="2" spans="1:60" ht="25.05" customHeight="1" x14ac:dyDescent="0.25">
      <c r="A2" s="132" t="s">
        <v>78</v>
      </c>
      <c r="B2" s="130"/>
      <c r="C2" s="237" t="s">
        <v>46</v>
      </c>
      <c r="D2" s="238"/>
      <c r="E2" s="238"/>
      <c r="F2" s="238"/>
      <c r="G2" s="239"/>
      <c r="AE2" t="s">
        <v>80</v>
      </c>
    </row>
    <row r="3" spans="1:60" ht="25.05" customHeight="1" x14ac:dyDescent="0.25">
      <c r="A3" s="133" t="s">
        <v>7</v>
      </c>
      <c r="B3" s="131"/>
      <c r="C3" s="240" t="s">
        <v>43</v>
      </c>
      <c r="D3" s="241"/>
      <c r="E3" s="241"/>
      <c r="F3" s="241"/>
      <c r="G3" s="242"/>
      <c r="AE3" t="s">
        <v>81</v>
      </c>
    </row>
    <row r="4" spans="1:60" ht="25.05" hidden="1" customHeight="1" x14ac:dyDescent="0.25">
      <c r="A4" s="133" t="s">
        <v>8</v>
      </c>
      <c r="B4" s="131"/>
      <c r="C4" s="240"/>
      <c r="D4" s="241"/>
      <c r="E4" s="241"/>
      <c r="F4" s="241"/>
      <c r="G4" s="242"/>
      <c r="AE4" t="s">
        <v>82</v>
      </c>
    </row>
    <row r="5" spans="1:60" hidden="1" x14ac:dyDescent="0.25">
      <c r="A5" s="134" t="s">
        <v>83</v>
      </c>
      <c r="B5" s="135"/>
      <c r="C5" s="135"/>
      <c r="D5" s="136"/>
      <c r="E5" s="136"/>
      <c r="F5" s="136"/>
      <c r="G5" s="137"/>
      <c r="AE5" t="s">
        <v>84</v>
      </c>
    </row>
    <row r="7" spans="1:60" ht="39.6" x14ac:dyDescent="0.25">
      <c r="A7" s="142" t="s">
        <v>85</v>
      </c>
      <c r="B7" s="143" t="s">
        <v>86</v>
      </c>
      <c r="C7" s="143" t="s">
        <v>87</v>
      </c>
      <c r="D7" s="142" t="s">
        <v>88</v>
      </c>
      <c r="E7" s="142" t="s">
        <v>89</v>
      </c>
      <c r="F7" s="138" t="s">
        <v>90</v>
      </c>
      <c r="G7" s="158" t="s">
        <v>28</v>
      </c>
      <c r="H7" s="159" t="s">
        <v>29</v>
      </c>
      <c r="I7" s="159" t="s">
        <v>91</v>
      </c>
      <c r="J7" s="159" t="s">
        <v>30</v>
      </c>
      <c r="K7" s="159" t="s">
        <v>92</v>
      </c>
      <c r="L7" s="159" t="s">
        <v>93</v>
      </c>
      <c r="M7" s="159" t="s">
        <v>94</v>
      </c>
      <c r="N7" s="159" t="s">
        <v>95</v>
      </c>
      <c r="O7" s="159" t="s">
        <v>96</v>
      </c>
      <c r="P7" s="159" t="s">
        <v>97</v>
      </c>
      <c r="Q7" s="159" t="s">
        <v>98</v>
      </c>
      <c r="R7" s="159" t="s">
        <v>99</v>
      </c>
      <c r="S7" s="159" t="s">
        <v>100</v>
      </c>
      <c r="T7" s="159" t="s">
        <v>101</v>
      </c>
      <c r="U7" s="145" t="s">
        <v>102</v>
      </c>
    </row>
    <row r="8" spans="1:60" x14ac:dyDescent="0.25">
      <c r="A8" s="160" t="s">
        <v>103</v>
      </c>
      <c r="B8" s="161" t="s">
        <v>58</v>
      </c>
      <c r="C8" s="162" t="s">
        <v>59</v>
      </c>
      <c r="D8" s="163"/>
      <c r="E8" s="164"/>
      <c r="F8" s="165"/>
      <c r="G8" s="165">
        <f>SUMIF(AE9:AE9,"&lt;&gt;NOR",G9:G9)</f>
        <v>0</v>
      </c>
      <c r="H8" s="165"/>
      <c r="I8" s="165">
        <f>SUM(I9:I9)</f>
        <v>0</v>
      </c>
      <c r="J8" s="165"/>
      <c r="K8" s="165">
        <f>SUM(K9:K9)</f>
        <v>0</v>
      </c>
      <c r="L8" s="165"/>
      <c r="M8" s="165">
        <f>SUM(M9:M9)</f>
        <v>0</v>
      </c>
      <c r="N8" s="144"/>
      <c r="O8" s="144">
        <f>SUM(O9:O9)</f>
        <v>3.0703200000000002</v>
      </c>
      <c r="P8" s="144"/>
      <c r="Q8" s="144">
        <f>SUM(Q9:Q9)</f>
        <v>0</v>
      </c>
      <c r="R8" s="144"/>
      <c r="S8" s="144"/>
      <c r="T8" s="160"/>
      <c r="U8" s="144">
        <f>SUM(U9:U9)</f>
        <v>13.98</v>
      </c>
      <c r="AE8" t="s">
        <v>104</v>
      </c>
    </row>
    <row r="9" spans="1:60" ht="20.399999999999999" outlineLevel="1" x14ac:dyDescent="0.25">
      <c r="A9" s="140">
        <v>1</v>
      </c>
      <c r="B9" s="140" t="s">
        <v>105</v>
      </c>
      <c r="C9" s="177" t="s">
        <v>106</v>
      </c>
      <c r="D9" s="146" t="s">
        <v>107</v>
      </c>
      <c r="E9" s="152">
        <v>22</v>
      </c>
      <c r="F9" s="155">
        <f>H9+J9</f>
        <v>0</v>
      </c>
      <c r="G9" s="156">
        <f>ROUND(E9*F9,2)</f>
        <v>0</v>
      </c>
      <c r="H9" s="156"/>
      <c r="I9" s="156">
        <f>ROUND(E9*H9,2)</f>
        <v>0</v>
      </c>
      <c r="J9" s="156"/>
      <c r="K9" s="156">
        <f>ROUND(E9*J9,2)</f>
        <v>0</v>
      </c>
      <c r="L9" s="156">
        <v>0</v>
      </c>
      <c r="M9" s="156">
        <f>G9*(1+L9/100)</f>
        <v>0</v>
      </c>
      <c r="N9" s="147">
        <v>0.13955999999999999</v>
      </c>
      <c r="O9" s="147">
        <f>ROUND(E9*N9,5)</f>
        <v>3.0703200000000002</v>
      </c>
      <c r="P9" s="147">
        <v>0</v>
      </c>
      <c r="Q9" s="147">
        <f>ROUND(E9*P9,5)</f>
        <v>0</v>
      </c>
      <c r="R9" s="147"/>
      <c r="S9" s="147"/>
      <c r="T9" s="148">
        <v>0.63539999999999996</v>
      </c>
      <c r="U9" s="147">
        <f>ROUND(E9*T9,2)</f>
        <v>13.98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108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x14ac:dyDescent="0.25">
      <c r="A10" s="141" t="s">
        <v>103</v>
      </c>
      <c r="B10" s="141" t="s">
        <v>60</v>
      </c>
      <c r="C10" s="178" t="s">
        <v>61</v>
      </c>
      <c r="D10" s="149"/>
      <c r="E10" s="153"/>
      <c r="F10" s="157"/>
      <c r="G10" s="157">
        <f>SUMIF(AE11:AE11,"&lt;&gt;NOR",G11:G11)</f>
        <v>0</v>
      </c>
      <c r="H10" s="157"/>
      <c r="I10" s="157">
        <f>SUM(I11:I11)</f>
        <v>0</v>
      </c>
      <c r="J10" s="157"/>
      <c r="K10" s="157">
        <f>SUM(K11:K11)</f>
        <v>0</v>
      </c>
      <c r="L10" s="157"/>
      <c r="M10" s="157">
        <f>SUM(M11:M11)</f>
        <v>0</v>
      </c>
      <c r="N10" s="150"/>
      <c r="O10" s="150">
        <f>SUM(O11:O11)</f>
        <v>1.05732</v>
      </c>
      <c r="P10" s="150"/>
      <c r="Q10" s="150">
        <f>SUM(Q11:Q11)</f>
        <v>0</v>
      </c>
      <c r="R10" s="150"/>
      <c r="S10" s="150"/>
      <c r="T10" s="151"/>
      <c r="U10" s="150">
        <f>SUM(U11:U11)</f>
        <v>20.100000000000001</v>
      </c>
      <c r="AE10" t="s">
        <v>104</v>
      </c>
    </row>
    <row r="11" spans="1:60" outlineLevel="1" x14ac:dyDescent="0.25">
      <c r="A11" s="140">
        <v>2</v>
      </c>
      <c r="B11" s="140" t="s">
        <v>109</v>
      </c>
      <c r="C11" s="177" t="s">
        <v>110</v>
      </c>
      <c r="D11" s="146" t="s">
        <v>107</v>
      </c>
      <c r="E11" s="152">
        <v>22</v>
      </c>
      <c r="F11" s="155">
        <f>H11+J11</f>
        <v>0</v>
      </c>
      <c r="G11" s="156">
        <f>ROUND(E11*F11,2)</f>
        <v>0</v>
      </c>
      <c r="H11" s="156"/>
      <c r="I11" s="156">
        <f>ROUND(E11*H11,2)</f>
        <v>0</v>
      </c>
      <c r="J11" s="156"/>
      <c r="K11" s="156">
        <f>ROUND(E11*J11,2)</f>
        <v>0</v>
      </c>
      <c r="L11" s="156">
        <v>0</v>
      </c>
      <c r="M11" s="156">
        <f>G11*(1+L11/100)</f>
        <v>0</v>
      </c>
      <c r="N11" s="147">
        <v>4.8059999999999999E-2</v>
      </c>
      <c r="O11" s="147">
        <f>ROUND(E11*N11,5)</f>
        <v>1.05732</v>
      </c>
      <c r="P11" s="147">
        <v>0</v>
      </c>
      <c r="Q11" s="147">
        <f>ROUND(E11*P11,5)</f>
        <v>0</v>
      </c>
      <c r="R11" s="147"/>
      <c r="S11" s="147"/>
      <c r="T11" s="148">
        <v>0.91368000000000005</v>
      </c>
      <c r="U11" s="147">
        <f>ROUND(E11*T11,2)</f>
        <v>20.100000000000001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111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x14ac:dyDescent="0.25">
      <c r="A12" s="141" t="s">
        <v>103</v>
      </c>
      <c r="B12" s="141" t="s">
        <v>62</v>
      </c>
      <c r="C12" s="178" t="s">
        <v>63</v>
      </c>
      <c r="D12" s="149"/>
      <c r="E12" s="153"/>
      <c r="F12" s="157"/>
      <c r="G12" s="157">
        <f>SUMIF(AE13:AE13,"&lt;&gt;NOR",G13:G13)</f>
        <v>0</v>
      </c>
      <c r="H12" s="157"/>
      <c r="I12" s="157">
        <f>SUM(I13:I13)</f>
        <v>0</v>
      </c>
      <c r="J12" s="157"/>
      <c r="K12" s="157">
        <f>SUM(K13:K13)</f>
        <v>0</v>
      </c>
      <c r="L12" s="157"/>
      <c r="M12" s="157">
        <f>SUM(M13:M13)</f>
        <v>0</v>
      </c>
      <c r="N12" s="150"/>
      <c r="O12" s="150">
        <f>SUM(O13:O13)</f>
        <v>1.005E-2</v>
      </c>
      <c r="P12" s="150"/>
      <c r="Q12" s="150">
        <f>SUM(Q13:Q13)</f>
        <v>2.76</v>
      </c>
      <c r="R12" s="150"/>
      <c r="S12" s="150"/>
      <c r="T12" s="151"/>
      <c r="U12" s="150">
        <f>SUM(U13:U13)</f>
        <v>3.41</v>
      </c>
      <c r="AE12" t="s">
        <v>104</v>
      </c>
    </row>
    <row r="13" spans="1:60" outlineLevel="1" x14ac:dyDescent="0.25">
      <c r="A13" s="140">
        <v>3</v>
      </c>
      <c r="B13" s="140" t="s">
        <v>112</v>
      </c>
      <c r="C13" s="177" t="s">
        <v>113</v>
      </c>
      <c r="D13" s="146" t="s">
        <v>107</v>
      </c>
      <c r="E13" s="152">
        <v>15</v>
      </c>
      <c r="F13" s="155">
        <f>H13+J13</f>
        <v>0</v>
      </c>
      <c r="G13" s="156">
        <f>ROUND(E13*F13,2)</f>
        <v>0</v>
      </c>
      <c r="H13" s="156"/>
      <c r="I13" s="156">
        <f>ROUND(E13*H13,2)</f>
        <v>0</v>
      </c>
      <c r="J13" s="156"/>
      <c r="K13" s="156">
        <f>ROUND(E13*J13,2)</f>
        <v>0</v>
      </c>
      <c r="L13" s="156">
        <v>0</v>
      </c>
      <c r="M13" s="156">
        <f>G13*(1+L13/100)</f>
        <v>0</v>
      </c>
      <c r="N13" s="147">
        <v>6.7000000000000002E-4</v>
      </c>
      <c r="O13" s="147">
        <f>ROUND(E13*N13,5)</f>
        <v>1.005E-2</v>
      </c>
      <c r="P13" s="147">
        <v>0.184</v>
      </c>
      <c r="Q13" s="147">
        <f>ROUND(E13*P13,5)</f>
        <v>2.76</v>
      </c>
      <c r="R13" s="147"/>
      <c r="S13" s="147"/>
      <c r="T13" s="148">
        <v>0.22700000000000001</v>
      </c>
      <c r="U13" s="147">
        <f>ROUND(E13*T13,2)</f>
        <v>3.41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108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x14ac:dyDescent="0.25">
      <c r="A14" s="141" t="s">
        <v>103</v>
      </c>
      <c r="B14" s="141" t="s">
        <v>64</v>
      </c>
      <c r="C14" s="178" t="s">
        <v>65</v>
      </c>
      <c r="D14" s="149"/>
      <c r="E14" s="153"/>
      <c r="F14" s="157"/>
      <c r="G14" s="157">
        <f>SUMIF(AE15:AE19,"&lt;&gt;NOR",G15:G19)</f>
        <v>0</v>
      </c>
      <c r="H14" s="157"/>
      <c r="I14" s="157">
        <f>SUM(I15:I19)</f>
        <v>0</v>
      </c>
      <c r="J14" s="157"/>
      <c r="K14" s="157">
        <f>SUM(K15:K19)</f>
        <v>0</v>
      </c>
      <c r="L14" s="157"/>
      <c r="M14" s="157">
        <f>SUM(M15:M19)</f>
        <v>0</v>
      </c>
      <c r="N14" s="150"/>
      <c r="O14" s="150">
        <f>SUM(O15:O19)</f>
        <v>0.5897</v>
      </c>
      <c r="P14" s="150"/>
      <c r="Q14" s="150">
        <f>SUM(Q15:Q19)</f>
        <v>15.391999999999999</v>
      </c>
      <c r="R14" s="150"/>
      <c r="S14" s="150"/>
      <c r="T14" s="151"/>
      <c r="U14" s="150">
        <f>SUM(U15:U19)</f>
        <v>576.96</v>
      </c>
      <c r="AE14" t="s">
        <v>104</v>
      </c>
    </row>
    <row r="15" spans="1:60" outlineLevel="1" x14ac:dyDescent="0.25">
      <c r="A15" s="140">
        <v>4</v>
      </c>
      <c r="B15" s="140" t="s">
        <v>114</v>
      </c>
      <c r="C15" s="177" t="s">
        <v>115</v>
      </c>
      <c r="D15" s="146" t="s">
        <v>116</v>
      </c>
      <c r="E15" s="152">
        <v>320</v>
      </c>
      <c r="F15" s="155">
        <f>H15+J15</f>
        <v>0</v>
      </c>
      <c r="G15" s="156">
        <f>ROUND(E15*F15,2)</f>
        <v>0</v>
      </c>
      <c r="H15" s="156"/>
      <c r="I15" s="156">
        <f>ROUND(E15*H15,2)</f>
        <v>0</v>
      </c>
      <c r="J15" s="156"/>
      <c r="K15" s="156">
        <f>ROUND(E15*J15,2)</f>
        <v>0</v>
      </c>
      <c r="L15" s="156">
        <v>0</v>
      </c>
      <c r="M15" s="156">
        <f>G15*(1+L15/100)</f>
        <v>0</v>
      </c>
      <c r="N15" s="147">
        <v>0</v>
      </c>
      <c r="O15" s="147">
        <f>ROUND(E15*N15,5)</f>
        <v>0</v>
      </c>
      <c r="P15" s="147">
        <v>4.8099999999999997E-2</v>
      </c>
      <c r="Q15" s="147">
        <f>ROUND(E15*P15,5)</f>
        <v>15.391999999999999</v>
      </c>
      <c r="R15" s="147"/>
      <c r="S15" s="147"/>
      <c r="T15" s="148">
        <v>0.75</v>
      </c>
      <c r="U15" s="147">
        <f>ROUND(E15*T15,2)</f>
        <v>240</v>
      </c>
      <c r="V15" s="139"/>
      <c r="W15" s="139"/>
      <c r="X15" s="139"/>
      <c r="Y15" s="139"/>
      <c r="Z15" s="139"/>
      <c r="AA15" s="139"/>
      <c r="AB15" s="139"/>
      <c r="AC15" s="139"/>
      <c r="AD15" s="139"/>
      <c r="AE15" s="139" t="s">
        <v>108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</row>
    <row r="16" spans="1:60" outlineLevel="1" x14ac:dyDescent="0.25">
      <c r="A16" s="140">
        <v>5</v>
      </c>
      <c r="B16" s="140" t="s">
        <v>117</v>
      </c>
      <c r="C16" s="177" t="s">
        <v>118</v>
      </c>
      <c r="D16" s="146" t="s">
        <v>116</v>
      </c>
      <c r="E16" s="152">
        <v>320</v>
      </c>
      <c r="F16" s="155">
        <f>H16+J16</f>
        <v>0</v>
      </c>
      <c r="G16" s="156">
        <f>ROUND(E16*F16,2)</f>
        <v>0</v>
      </c>
      <c r="H16" s="156"/>
      <c r="I16" s="156">
        <f>ROUND(E16*H16,2)</f>
        <v>0</v>
      </c>
      <c r="J16" s="156"/>
      <c r="K16" s="156">
        <f>ROUND(E16*J16,2)</f>
        <v>0</v>
      </c>
      <c r="L16" s="156">
        <v>0</v>
      </c>
      <c r="M16" s="156">
        <f>G16*(1+L16/100)</f>
        <v>0</v>
      </c>
      <c r="N16" s="147">
        <v>9.6000000000000002E-4</v>
      </c>
      <c r="O16" s="147">
        <f>ROUND(E16*N16,5)</f>
        <v>0.30719999999999997</v>
      </c>
      <c r="P16" s="147">
        <v>0</v>
      </c>
      <c r="Q16" s="147">
        <f>ROUND(E16*P16,5)</f>
        <v>0</v>
      </c>
      <c r="R16" s="147"/>
      <c r="S16" s="147"/>
      <c r="T16" s="148">
        <v>1.0529999999999999</v>
      </c>
      <c r="U16" s="147">
        <f>ROUND(E16*T16,2)</f>
        <v>336.96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108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5">
      <c r="A17" s="140">
        <v>6</v>
      </c>
      <c r="B17" s="140" t="s">
        <v>119</v>
      </c>
      <c r="C17" s="177" t="s">
        <v>120</v>
      </c>
      <c r="D17" s="146" t="s">
        <v>116</v>
      </c>
      <c r="E17" s="152">
        <v>140</v>
      </c>
      <c r="F17" s="155">
        <f>H17+J17</f>
        <v>0</v>
      </c>
      <c r="G17" s="156">
        <f>ROUND(E17*F17,2)</f>
        <v>0</v>
      </c>
      <c r="H17" s="156"/>
      <c r="I17" s="156">
        <f>ROUND(E17*H17,2)</f>
        <v>0</v>
      </c>
      <c r="J17" s="156"/>
      <c r="K17" s="156">
        <f>ROUND(E17*J17,2)</f>
        <v>0</v>
      </c>
      <c r="L17" s="156">
        <v>0</v>
      </c>
      <c r="M17" s="156">
        <f>G17*(1+L17/100)</f>
        <v>0</v>
      </c>
      <c r="N17" s="147">
        <v>1.15E-3</v>
      </c>
      <c r="O17" s="147">
        <f>ROUND(E17*N17,5)</f>
        <v>0.161</v>
      </c>
      <c r="P17" s="147">
        <v>0</v>
      </c>
      <c r="Q17" s="147">
        <f>ROUND(E17*P17,5)</f>
        <v>0</v>
      </c>
      <c r="R17" s="147"/>
      <c r="S17" s="147"/>
      <c r="T17" s="148">
        <v>0</v>
      </c>
      <c r="U17" s="147">
        <f>ROUND(E17*T17,2)</f>
        <v>0</v>
      </c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121</v>
      </c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outlineLevel="1" x14ac:dyDescent="0.25">
      <c r="A18" s="140">
        <v>7</v>
      </c>
      <c r="B18" s="140" t="s">
        <v>122</v>
      </c>
      <c r="C18" s="177" t="s">
        <v>123</v>
      </c>
      <c r="D18" s="146" t="s">
        <v>116</v>
      </c>
      <c r="E18" s="152">
        <v>90</v>
      </c>
      <c r="F18" s="155">
        <f>H18+J18</f>
        <v>0</v>
      </c>
      <c r="G18" s="156">
        <f>ROUND(E18*F18,2)</f>
        <v>0</v>
      </c>
      <c r="H18" s="156"/>
      <c r="I18" s="156">
        <f>ROUND(E18*H18,2)</f>
        <v>0</v>
      </c>
      <c r="J18" s="156"/>
      <c r="K18" s="156">
        <f>ROUND(E18*J18,2)</f>
        <v>0</v>
      </c>
      <c r="L18" s="156">
        <v>0</v>
      </c>
      <c r="M18" s="156">
        <f>G18*(1+L18/100)</f>
        <v>0</v>
      </c>
      <c r="N18" s="147">
        <v>7.7999999999999999E-4</v>
      </c>
      <c r="O18" s="147">
        <f>ROUND(E18*N18,5)</f>
        <v>7.0199999999999999E-2</v>
      </c>
      <c r="P18" s="147">
        <v>0</v>
      </c>
      <c r="Q18" s="147">
        <f>ROUND(E18*P18,5)</f>
        <v>0</v>
      </c>
      <c r="R18" s="147"/>
      <c r="S18" s="147"/>
      <c r="T18" s="148">
        <v>0</v>
      </c>
      <c r="U18" s="147">
        <f>ROUND(E18*T18,2)</f>
        <v>0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121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</row>
    <row r="19" spans="1:60" outlineLevel="1" x14ac:dyDescent="0.25">
      <c r="A19" s="140">
        <v>8</v>
      </c>
      <c r="B19" s="140" t="s">
        <v>124</v>
      </c>
      <c r="C19" s="177" t="s">
        <v>125</v>
      </c>
      <c r="D19" s="146" t="s">
        <v>116</v>
      </c>
      <c r="E19" s="152">
        <v>90</v>
      </c>
      <c r="F19" s="155">
        <f>H19+J19</f>
        <v>0</v>
      </c>
      <c r="G19" s="156">
        <f>ROUND(E19*F19,2)</f>
        <v>0</v>
      </c>
      <c r="H19" s="156"/>
      <c r="I19" s="156">
        <f>ROUND(E19*H19,2)</f>
        <v>0</v>
      </c>
      <c r="J19" s="156"/>
      <c r="K19" s="156">
        <f>ROUND(E19*J19,2)</f>
        <v>0</v>
      </c>
      <c r="L19" s="156">
        <v>0</v>
      </c>
      <c r="M19" s="156">
        <f>G19*(1+L19/100)</f>
        <v>0</v>
      </c>
      <c r="N19" s="147">
        <v>5.6999999999999998E-4</v>
      </c>
      <c r="O19" s="147">
        <f>ROUND(E19*N19,5)</f>
        <v>5.1299999999999998E-2</v>
      </c>
      <c r="P19" s="147">
        <v>0</v>
      </c>
      <c r="Q19" s="147">
        <f>ROUND(E19*P19,5)</f>
        <v>0</v>
      </c>
      <c r="R19" s="147"/>
      <c r="S19" s="147"/>
      <c r="T19" s="148">
        <v>0</v>
      </c>
      <c r="U19" s="147">
        <f>ROUND(E19*T19,2)</f>
        <v>0</v>
      </c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121</v>
      </c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x14ac:dyDescent="0.25">
      <c r="A20" s="141" t="s">
        <v>103</v>
      </c>
      <c r="B20" s="141" t="s">
        <v>66</v>
      </c>
      <c r="C20" s="178" t="s">
        <v>67</v>
      </c>
      <c r="D20" s="149"/>
      <c r="E20" s="153"/>
      <c r="F20" s="157"/>
      <c r="G20" s="157">
        <f>SUMIF(AE21:AE48,"&lt;&gt;NOR",G21:G48)</f>
        <v>0</v>
      </c>
      <c r="H20" s="157"/>
      <c r="I20" s="157">
        <f>SUM(I21:I48)</f>
        <v>0</v>
      </c>
      <c r="J20" s="157"/>
      <c r="K20" s="157">
        <f>SUM(K21:K48)</f>
        <v>0</v>
      </c>
      <c r="L20" s="157"/>
      <c r="M20" s="157">
        <f>SUM(M21:M48)</f>
        <v>0</v>
      </c>
      <c r="N20" s="150"/>
      <c r="O20" s="150">
        <f>SUM(O21:O48)</f>
        <v>0.76236999999999999</v>
      </c>
      <c r="P20" s="150"/>
      <c r="Q20" s="150">
        <f>SUM(Q21:Q48)</f>
        <v>4.0257000000000005</v>
      </c>
      <c r="R20" s="150"/>
      <c r="S20" s="150"/>
      <c r="T20" s="151"/>
      <c r="U20" s="150">
        <f>SUM(U21:U48)</f>
        <v>379.71</v>
      </c>
      <c r="AE20" t="s">
        <v>104</v>
      </c>
    </row>
    <row r="21" spans="1:60" outlineLevel="1" x14ac:dyDescent="0.25">
      <c r="A21" s="140">
        <v>9</v>
      </c>
      <c r="B21" s="140" t="s">
        <v>126</v>
      </c>
      <c r="C21" s="177" t="s">
        <v>127</v>
      </c>
      <c r="D21" s="146" t="s">
        <v>116</v>
      </c>
      <c r="E21" s="152">
        <v>270</v>
      </c>
      <c r="F21" s="155">
        <f t="shared" ref="F21:F48" si="0">H21+J21</f>
        <v>0</v>
      </c>
      <c r="G21" s="156">
        <f t="shared" ref="G21:G48" si="1">ROUND(E21*F21,2)</f>
        <v>0</v>
      </c>
      <c r="H21" s="156"/>
      <c r="I21" s="156">
        <f t="shared" ref="I21:I48" si="2">ROUND(E21*H21,2)</f>
        <v>0</v>
      </c>
      <c r="J21" s="156"/>
      <c r="K21" s="156">
        <f t="shared" ref="K21:K48" si="3">ROUND(E21*J21,2)</f>
        <v>0</v>
      </c>
      <c r="L21" s="156">
        <v>0</v>
      </c>
      <c r="M21" s="156">
        <f t="shared" ref="M21:M48" si="4">G21*(1+L21/100)</f>
        <v>0</v>
      </c>
      <c r="N21" s="147">
        <v>0</v>
      </c>
      <c r="O21" s="147">
        <f t="shared" ref="O21:O48" si="5">ROUND(E21*N21,5)</f>
        <v>0</v>
      </c>
      <c r="P21" s="147">
        <v>1.102E-2</v>
      </c>
      <c r="Q21" s="147">
        <f t="shared" ref="Q21:Q48" si="6">ROUND(E21*P21,5)</f>
        <v>2.9754</v>
      </c>
      <c r="R21" s="147"/>
      <c r="S21" s="147"/>
      <c r="T21" s="148">
        <v>0.29699999999999999</v>
      </c>
      <c r="U21" s="147">
        <f t="shared" ref="U21:U48" si="7">ROUND(E21*T21,2)</f>
        <v>80.19</v>
      </c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108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outlineLevel="1" x14ac:dyDescent="0.25">
      <c r="A22" s="140">
        <v>10</v>
      </c>
      <c r="B22" s="140" t="s">
        <v>128</v>
      </c>
      <c r="C22" s="177" t="s">
        <v>129</v>
      </c>
      <c r="D22" s="146" t="s">
        <v>130</v>
      </c>
      <c r="E22" s="152">
        <v>2</v>
      </c>
      <c r="F22" s="155">
        <f t="shared" si="0"/>
        <v>0</v>
      </c>
      <c r="G22" s="156">
        <f t="shared" si="1"/>
        <v>0</v>
      </c>
      <c r="H22" s="156"/>
      <c r="I22" s="156">
        <f t="shared" si="2"/>
        <v>0</v>
      </c>
      <c r="J22" s="156"/>
      <c r="K22" s="156">
        <f t="shared" si="3"/>
        <v>0</v>
      </c>
      <c r="L22" s="156">
        <v>0</v>
      </c>
      <c r="M22" s="156">
        <f t="shared" si="4"/>
        <v>0</v>
      </c>
      <c r="N22" s="147">
        <v>2.7000000000000001E-3</v>
      </c>
      <c r="O22" s="147">
        <f t="shared" si="5"/>
        <v>5.4000000000000003E-3</v>
      </c>
      <c r="P22" s="147">
        <v>0</v>
      </c>
      <c r="Q22" s="147">
        <f t="shared" si="6"/>
        <v>0</v>
      </c>
      <c r="R22" s="147"/>
      <c r="S22" s="147"/>
      <c r="T22" s="148">
        <v>0</v>
      </c>
      <c r="U22" s="147">
        <f t="shared" si="7"/>
        <v>0</v>
      </c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121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outlineLevel="1" x14ac:dyDescent="0.25">
      <c r="A23" s="140">
        <v>11</v>
      </c>
      <c r="B23" s="140" t="s">
        <v>131</v>
      </c>
      <c r="C23" s="177" t="s">
        <v>132</v>
      </c>
      <c r="D23" s="146" t="s">
        <v>130</v>
      </c>
      <c r="E23" s="152">
        <v>2</v>
      </c>
      <c r="F23" s="155">
        <f t="shared" si="0"/>
        <v>0</v>
      </c>
      <c r="G23" s="156">
        <f t="shared" si="1"/>
        <v>0</v>
      </c>
      <c r="H23" s="156"/>
      <c r="I23" s="156">
        <f t="shared" si="2"/>
        <v>0</v>
      </c>
      <c r="J23" s="156"/>
      <c r="K23" s="156">
        <f t="shared" si="3"/>
        <v>0</v>
      </c>
      <c r="L23" s="156">
        <v>0</v>
      </c>
      <c r="M23" s="156">
        <f t="shared" si="4"/>
        <v>0</v>
      </c>
      <c r="N23" s="147">
        <v>2.0999999999999999E-3</v>
      </c>
      <c r="O23" s="147">
        <f t="shared" si="5"/>
        <v>4.1999999999999997E-3</v>
      </c>
      <c r="P23" s="147">
        <v>0</v>
      </c>
      <c r="Q23" s="147">
        <f t="shared" si="6"/>
        <v>0</v>
      </c>
      <c r="R23" s="147"/>
      <c r="S23" s="147"/>
      <c r="T23" s="148">
        <v>0</v>
      </c>
      <c r="U23" s="147">
        <f t="shared" si="7"/>
        <v>0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121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outlineLevel="1" x14ac:dyDescent="0.25">
      <c r="A24" s="140">
        <v>12</v>
      </c>
      <c r="B24" s="140" t="s">
        <v>131</v>
      </c>
      <c r="C24" s="177" t="s">
        <v>133</v>
      </c>
      <c r="D24" s="146" t="s">
        <v>130</v>
      </c>
      <c r="E24" s="152">
        <v>2</v>
      </c>
      <c r="F24" s="155">
        <f t="shared" si="0"/>
        <v>0</v>
      </c>
      <c r="G24" s="156">
        <f t="shared" si="1"/>
        <v>0</v>
      </c>
      <c r="H24" s="156"/>
      <c r="I24" s="156">
        <f t="shared" si="2"/>
        <v>0</v>
      </c>
      <c r="J24" s="156"/>
      <c r="K24" s="156">
        <f t="shared" si="3"/>
        <v>0</v>
      </c>
      <c r="L24" s="156">
        <v>0</v>
      </c>
      <c r="M24" s="156">
        <f t="shared" si="4"/>
        <v>0</v>
      </c>
      <c r="N24" s="147">
        <v>2.0999999999999999E-3</v>
      </c>
      <c r="O24" s="147">
        <f t="shared" si="5"/>
        <v>4.1999999999999997E-3</v>
      </c>
      <c r="P24" s="147">
        <v>0</v>
      </c>
      <c r="Q24" s="147">
        <f t="shared" si="6"/>
        <v>0</v>
      </c>
      <c r="R24" s="147"/>
      <c r="S24" s="147"/>
      <c r="T24" s="148">
        <v>0</v>
      </c>
      <c r="U24" s="147">
        <f t="shared" si="7"/>
        <v>0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121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outlineLevel="1" x14ac:dyDescent="0.25">
      <c r="A25" s="140">
        <v>13</v>
      </c>
      <c r="B25" s="140" t="s">
        <v>134</v>
      </c>
      <c r="C25" s="177" t="s">
        <v>135</v>
      </c>
      <c r="D25" s="146" t="s">
        <v>130</v>
      </c>
      <c r="E25" s="152">
        <v>2</v>
      </c>
      <c r="F25" s="155">
        <f t="shared" si="0"/>
        <v>0</v>
      </c>
      <c r="G25" s="156">
        <f t="shared" si="1"/>
        <v>0</v>
      </c>
      <c r="H25" s="156"/>
      <c r="I25" s="156">
        <f t="shared" si="2"/>
        <v>0</v>
      </c>
      <c r="J25" s="156"/>
      <c r="K25" s="156">
        <f t="shared" si="3"/>
        <v>0</v>
      </c>
      <c r="L25" s="156">
        <v>0</v>
      </c>
      <c r="M25" s="156">
        <f t="shared" si="4"/>
        <v>0</v>
      </c>
      <c r="N25" s="147">
        <v>1.4E-3</v>
      </c>
      <c r="O25" s="147">
        <f t="shared" si="5"/>
        <v>2.8E-3</v>
      </c>
      <c r="P25" s="147">
        <v>0</v>
      </c>
      <c r="Q25" s="147">
        <f t="shared" si="6"/>
        <v>0</v>
      </c>
      <c r="R25" s="147"/>
      <c r="S25" s="147"/>
      <c r="T25" s="148">
        <v>0</v>
      </c>
      <c r="U25" s="147">
        <f t="shared" si="7"/>
        <v>0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121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ht="20.399999999999999" outlineLevel="1" x14ac:dyDescent="0.25">
      <c r="A26" s="140">
        <v>14</v>
      </c>
      <c r="B26" s="140" t="s">
        <v>136</v>
      </c>
      <c r="C26" s="177" t="s">
        <v>137</v>
      </c>
      <c r="D26" s="146" t="s">
        <v>130</v>
      </c>
      <c r="E26" s="152">
        <v>2</v>
      </c>
      <c r="F26" s="155">
        <f t="shared" si="0"/>
        <v>0</v>
      </c>
      <c r="G26" s="156">
        <f t="shared" si="1"/>
        <v>0</v>
      </c>
      <c r="H26" s="156"/>
      <c r="I26" s="156">
        <f t="shared" si="2"/>
        <v>0</v>
      </c>
      <c r="J26" s="156"/>
      <c r="K26" s="156">
        <f t="shared" si="3"/>
        <v>0</v>
      </c>
      <c r="L26" s="156">
        <v>0</v>
      </c>
      <c r="M26" s="156">
        <f t="shared" si="4"/>
        <v>0</v>
      </c>
      <c r="N26" s="147">
        <v>3.6000000000000002E-4</v>
      </c>
      <c r="O26" s="147">
        <f t="shared" si="5"/>
        <v>7.2000000000000005E-4</v>
      </c>
      <c r="P26" s="147">
        <v>0</v>
      </c>
      <c r="Q26" s="147">
        <f t="shared" si="6"/>
        <v>0</v>
      </c>
      <c r="R26" s="147"/>
      <c r="S26" s="147"/>
      <c r="T26" s="148">
        <v>0.189</v>
      </c>
      <c r="U26" s="147">
        <f t="shared" si="7"/>
        <v>0.38</v>
      </c>
      <c r="V26" s="139"/>
      <c r="W26" s="139"/>
      <c r="X26" s="139"/>
      <c r="Y26" s="139"/>
      <c r="Z26" s="139"/>
      <c r="AA26" s="139"/>
      <c r="AB26" s="139"/>
      <c r="AC26" s="139"/>
      <c r="AD26" s="139"/>
      <c r="AE26" s="139" t="s">
        <v>108</v>
      </c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</row>
    <row r="27" spans="1:60" outlineLevel="1" x14ac:dyDescent="0.25">
      <c r="A27" s="140">
        <v>15</v>
      </c>
      <c r="B27" s="140" t="s">
        <v>138</v>
      </c>
      <c r="C27" s="177" t="s">
        <v>139</v>
      </c>
      <c r="D27" s="146" t="s">
        <v>116</v>
      </c>
      <c r="E27" s="152">
        <v>90</v>
      </c>
      <c r="F27" s="155">
        <f t="shared" si="0"/>
        <v>0</v>
      </c>
      <c r="G27" s="156">
        <f t="shared" si="1"/>
        <v>0</v>
      </c>
      <c r="H27" s="156"/>
      <c r="I27" s="156">
        <f t="shared" si="2"/>
        <v>0</v>
      </c>
      <c r="J27" s="156"/>
      <c r="K27" s="156">
        <f t="shared" si="3"/>
        <v>0</v>
      </c>
      <c r="L27" s="156">
        <v>0</v>
      </c>
      <c r="M27" s="156">
        <f t="shared" si="4"/>
        <v>0</v>
      </c>
      <c r="N27" s="147">
        <v>0</v>
      </c>
      <c r="O27" s="147">
        <f t="shared" si="5"/>
        <v>0</v>
      </c>
      <c r="P27" s="147">
        <v>6.7000000000000002E-3</v>
      </c>
      <c r="Q27" s="147">
        <f t="shared" si="6"/>
        <v>0.60299999999999998</v>
      </c>
      <c r="R27" s="147"/>
      <c r="S27" s="147"/>
      <c r="T27" s="148">
        <v>0.23899999999999999</v>
      </c>
      <c r="U27" s="147">
        <f t="shared" si="7"/>
        <v>21.51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108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5">
      <c r="A28" s="140">
        <v>16</v>
      </c>
      <c r="B28" s="140" t="s">
        <v>140</v>
      </c>
      <c r="C28" s="177" t="s">
        <v>141</v>
      </c>
      <c r="D28" s="146" t="s">
        <v>116</v>
      </c>
      <c r="E28" s="152">
        <v>90</v>
      </c>
      <c r="F28" s="155">
        <f t="shared" si="0"/>
        <v>0</v>
      </c>
      <c r="G28" s="156">
        <f t="shared" si="1"/>
        <v>0</v>
      </c>
      <c r="H28" s="156"/>
      <c r="I28" s="156">
        <f t="shared" si="2"/>
        <v>0</v>
      </c>
      <c r="J28" s="156"/>
      <c r="K28" s="156">
        <f t="shared" si="3"/>
        <v>0</v>
      </c>
      <c r="L28" s="156">
        <v>0</v>
      </c>
      <c r="M28" s="156">
        <f t="shared" si="4"/>
        <v>0</v>
      </c>
      <c r="N28" s="147">
        <v>0</v>
      </c>
      <c r="O28" s="147">
        <f t="shared" si="5"/>
        <v>0</v>
      </c>
      <c r="P28" s="147">
        <v>4.9699999999999996E-3</v>
      </c>
      <c r="Q28" s="147">
        <f t="shared" si="6"/>
        <v>0.44729999999999998</v>
      </c>
      <c r="R28" s="147"/>
      <c r="S28" s="147"/>
      <c r="T28" s="148">
        <v>0.20399999999999999</v>
      </c>
      <c r="U28" s="147">
        <f t="shared" si="7"/>
        <v>18.36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108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outlineLevel="1" x14ac:dyDescent="0.25">
      <c r="A29" s="140">
        <v>17</v>
      </c>
      <c r="B29" s="140" t="s">
        <v>142</v>
      </c>
      <c r="C29" s="177" t="s">
        <v>143</v>
      </c>
      <c r="D29" s="146" t="s">
        <v>130</v>
      </c>
      <c r="E29" s="152">
        <v>15</v>
      </c>
      <c r="F29" s="155">
        <f t="shared" si="0"/>
        <v>0</v>
      </c>
      <c r="G29" s="156">
        <f t="shared" si="1"/>
        <v>0</v>
      </c>
      <c r="H29" s="156"/>
      <c r="I29" s="156">
        <f t="shared" si="2"/>
        <v>0</v>
      </c>
      <c r="J29" s="156"/>
      <c r="K29" s="156">
        <f t="shared" si="3"/>
        <v>0</v>
      </c>
      <c r="L29" s="156">
        <v>0</v>
      </c>
      <c r="M29" s="156">
        <f t="shared" si="4"/>
        <v>0</v>
      </c>
      <c r="N29" s="147">
        <v>0</v>
      </c>
      <c r="O29" s="147">
        <f t="shared" si="5"/>
        <v>0</v>
      </c>
      <c r="P29" s="147">
        <v>0</v>
      </c>
      <c r="Q29" s="147">
        <f t="shared" si="6"/>
        <v>0</v>
      </c>
      <c r="R29" s="147"/>
      <c r="S29" s="147"/>
      <c r="T29" s="148">
        <v>8.7999999999999995E-2</v>
      </c>
      <c r="U29" s="147">
        <f t="shared" si="7"/>
        <v>1.32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108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5">
      <c r="A30" s="140">
        <v>18</v>
      </c>
      <c r="B30" s="140" t="s">
        <v>144</v>
      </c>
      <c r="C30" s="177" t="s">
        <v>145</v>
      </c>
      <c r="D30" s="146" t="s">
        <v>130</v>
      </c>
      <c r="E30" s="152">
        <v>20</v>
      </c>
      <c r="F30" s="155">
        <f t="shared" si="0"/>
        <v>0</v>
      </c>
      <c r="G30" s="156">
        <f t="shared" si="1"/>
        <v>0</v>
      </c>
      <c r="H30" s="156"/>
      <c r="I30" s="156">
        <f t="shared" si="2"/>
        <v>0</v>
      </c>
      <c r="J30" s="156"/>
      <c r="K30" s="156">
        <f t="shared" si="3"/>
        <v>0</v>
      </c>
      <c r="L30" s="156">
        <v>0</v>
      </c>
      <c r="M30" s="156">
        <f t="shared" si="4"/>
        <v>0</v>
      </c>
      <c r="N30" s="147">
        <v>0</v>
      </c>
      <c r="O30" s="147">
        <f t="shared" si="5"/>
        <v>0</v>
      </c>
      <c r="P30" s="147">
        <v>0</v>
      </c>
      <c r="Q30" s="147">
        <f t="shared" si="6"/>
        <v>0</v>
      </c>
      <c r="R30" s="147"/>
      <c r="S30" s="147"/>
      <c r="T30" s="148">
        <v>0.16300000000000001</v>
      </c>
      <c r="U30" s="147">
        <f t="shared" si="7"/>
        <v>3.26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108</v>
      </c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ht="20.399999999999999" outlineLevel="1" x14ac:dyDescent="0.25">
      <c r="A31" s="140">
        <v>19</v>
      </c>
      <c r="B31" s="140" t="s">
        <v>146</v>
      </c>
      <c r="C31" s="177" t="s">
        <v>147</v>
      </c>
      <c r="D31" s="146" t="s">
        <v>148</v>
      </c>
      <c r="E31" s="152">
        <v>1.4</v>
      </c>
      <c r="F31" s="155">
        <f t="shared" si="0"/>
        <v>0</v>
      </c>
      <c r="G31" s="156">
        <f t="shared" si="1"/>
        <v>0</v>
      </c>
      <c r="H31" s="156"/>
      <c r="I31" s="156">
        <f t="shared" si="2"/>
        <v>0</v>
      </c>
      <c r="J31" s="156"/>
      <c r="K31" s="156">
        <f t="shared" si="3"/>
        <v>0</v>
      </c>
      <c r="L31" s="156">
        <v>0</v>
      </c>
      <c r="M31" s="156">
        <f t="shared" si="4"/>
        <v>0</v>
      </c>
      <c r="N31" s="147">
        <v>0</v>
      </c>
      <c r="O31" s="147">
        <f t="shared" si="5"/>
        <v>0</v>
      </c>
      <c r="P31" s="147">
        <v>0</v>
      </c>
      <c r="Q31" s="147">
        <f t="shared" si="6"/>
        <v>0</v>
      </c>
      <c r="R31" s="147"/>
      <c r="S31" s="147"/>
      <c r="T31" s="148">
        <v>3.379</v>
      </c>
      <c r="U31" s="147">
        <f t="shared" si="7"/>
        <v>4.7300000000000004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108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 x14ac:dyDescent="0.25">
      <c r="A32" s="140">
        <v>20</v>
      </c>
      <c r="B32" s="140" t="s">
        <v>149</v>
      </c>
      <c r="C32" s="177" t="s">
        <v>150</v>
      </c>
      <c r="D32" s="146" t="s">
        <v>0</v>
      </c>
      <c r="E32" s="154"/>
      <c r="F32" s="155">
        <f t="shared" si="0"/>
        <v>0</v>
      </c>
      <c r="G32" s="156">
        <f t="shared" si="1"/>
        <v>0</v>
      </c>
      <c r="H32" s="156"/>
      <c r="I32" s="156">
        <f t="shared" si="2"/>
        <v>0</v>
      </c>
      <c r="J32" s="156"/>
      <c r="K32" s="156">
        <f t="shared" si="3"/>
        <v>0</v>
      </c>
      <c r="L32" s="156">
        <v>0</v>
      </c>
      <c r="M32" s="156">
        <f t="shared" si="4"/>
        <v>0</v>
      </c>
      <c r="N32" s="147">
        <v>0</v>
      </c>
      <c r="O32" s="147">
        <f t="shared" si="5"/>
        <v>0</v>
      </c>
      <c r="P32" s="147">
        <v>0</v>
      </c>
      <c r="Q32" s="147">
        <f t="shared" si="6"/>
        <v>0</v>
      </c>
      <c r="R32" s="147"/>
      <c r="S32" s="147"/>
      <c r="T32" s="148">
        <v>0</v>
      </c>
      <c r="U32" s="147">
        <f t="shared" si="7"/>
        <v>0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151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outlineLevel="1" x14ac:dyDescent="0.25">
      <c r="A33" s="140">
        <v>21</v>
      </c>
      <c r="B33" s="140" t="s">
        <v>152</v>
      </c>
      <c r="C33" s="177" t="s">
        <v>153</v>
      </c>
      <c r="D33" s="146" t="s">
        <v>154</v>
      </c>
      <c r="E33" s="152">
        <v>4</v>
      </c>
      <c r="F33" s="155">
        <f t="shared" si="0"/>
        <v>0</v>
      </c>
      <c r="G33" s="156">
        <f t="shared" si="1"/>
        <v>0</v>
      </c>
      <c r="H33" s="156"/>
      <c r="I33" s="156">
        <f t="shared" si="2"/>
        <v>0</v>
      </c>
      <c r="J33" s="156"/>
      <c r="K33" s="156">
        <f t="shared" si="3"/>
        <v>0</v>
      </c>
      <c r="L33" s="156">
        <v>0</v>
      </c>
      <c r="M33" s="156">
        <f t="shared" si="4"/>
        <v>0</v>
      </c>
      <c r="N33" s="147">
        <v>0</v>
      </c>
      <c r="O33" s="147">
        <f t="shared" si="5"/>
        <v>0</v>
      </c>
      <c r="P33" s="147">
        <v>0</v>
      </c>
      <c r="Q33" s="147">
        <f t="shared" si="6"/>
        <v>0</v>
      </c>
      <c r="R33" s="147"/>
      <c r="S33" s="147"/>
      <c r="T33" s="148">
        <v>0.47699999999999998</v>
      </c>
      <c r="U33" s="147">
        <f t="shared" si="7"/>
        <v>1.91</v>
      </c>
      <c r="V33" s="139"/>
      <c r="W33" s="139"/>
      <c r="X33" s="139"/>
      <c r="Y33" s="139"/>
      <c r="Z33" s="139"/>
      <c r="AA33" s="139"/>
      <c r="AB33" s="139"/>
      <c r="AC33" s="139"/>
      <c r="AD33" s="139"/>
      <c r="AE33" s="139" t="s">
        <v>108</v>
      </c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</row>
    <row r="34" spans="1:60" outlineLevel="1" x14ac:dyDescent="0.25">
      <c r="A34" s="140">
        <v>22</v>
      </c>
      <c r="B34" s="140" t="s">
        <v>155</v>
      </c>
      <c r="C34" s="177" t="s">
        <v>156</v>
      </c>
      <c r="D34" s="146" t="s">
        <v>130</v>
      </c>
      <c r="E34" s="152">
        <v>10</v>
      </c>
      <c r="F34" s="155">
        <f t="shared" si="0"/>
        <v>0</v>
      </c>
      <c r="G34" s="156">
        <f t="shared" si="1"/>
        <v>0</v>
      </c>
      <c r="H34" s="156"/>
      <c r="I34" s="156">
        <f t="shared" si="2"/>
        <v>0</v>
      </c>
      <c r="J34" s="156"/>
      <c r="K34" s="156">
        <f t="shared" si="3"/>
        <v>0</v>
      </c>
      <c r="L34" s="156">
        <v>0</v>
      </c>
      <c r="M34" s="156">
        <f t="shared" si="4"/>
        <v>0</v>
      </c>
      <c r="N34" s="147">
        <v>0</v>
      </c>
      <c r="O34" s="147">
        <f t="shared" si="5"/>
        <v>0</v>
      </c>
      <c r="P34" s="147">
        <v>0</v>
      </c>
      <c r="Q34" s="147">
        <f t="shared" si="6"/>
        <v>0</v>
      </c>
      <c r="R34" s="147"/>
      <c r="S34" s="147"/>
      <c r="T34" s="148">
        <v>0.16500000000000001</v>
      </c>
      <c r="U34" s="147">
        <f t="shared" si="7"/>
        <v>1.65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108</v>
      </c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ht="20.399999999999999" outlineLevel="1" x14ac:dyDescent="0.25">
      <c r="A35" s="140">
        <v>23</v>
      </c>
      <c r="B35" s="140" t="s">
        <v>157</v>
      </c>
      <c r="C35" s="177" t="s">
        <v>158</v>
      </c>
      <c r="D35" s="146" t="s">
        <v>116</v>
      </c>
      <c r="E35" s="152">
        <v>25</v>
      </c>
      <c r="F35" s="155">
        <f t="shared" si="0"/>
        <v>0</v>
      </c>
      <c r="G35" s="156">
        <f t="shared" si="1"/>
        <v>0</v>
      </c>
      <c r="H35" s="156"/>
      <c r="I35" s="156">
        <f t="shared" si="2"/>
        <v>0</v>
      </c>
      <c r="J35" s="156"/>
      <c r="K35" s="156">
        <f t="shared" si="3"/>
        <v>0</v>
      </c>
      <c r="L35" s="156">
        <v>0</v>
      </c>
      <c r="M35" s="156">
        <f t="shared" si="4"/>
        <v>0</v>
      </c>
      <c r="N35" s="147">
        <v>0</v>
      </c>
      <c r="O35" s="147">
        <f t="shared" si="5"/>
        <v>0</v>
      </c>
      <c r="P35" s="147">
        <v>0</v>
      </c>
      <c r="Q35" s="147">
        <f t="shared" si="6"/>
        <v>0</v>
      </c>
      <c r="R35" s="147"/>
      <c r="S35" s="147"/>
      <c r="T35" s="148">
        <v>0.54300000000000004</v>
      </c>
      <c r="U35" s="147">
        <f t="shared" si="7"/>
        <v>13.58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108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ht="20.399999999999999" outlineLevel="1" x14ac:dyDescent="0.25">
      <c r="A36" s="140">
        <v>24</v>
      </c>
      <c r="B36" s="140" t="s">
        <v>159</v>
      </c>
      <c r="C36" s="177" t="s">
        <v>160</v>
      </c>
      <c r="D36" s="146" t="s">
        <v>116</v>
      </c>
      <c r="E36" s="152">
        <v>25</v>
      </c>
      <c r="F36" s="155">
        <f t="shared" si="0"/>
        <v>0</v>
      </c>
      <c r="G36" s="156">
        <f t="shared" si="1"/>
        <v>0</v>
      </c>
      <c r="H36" s="156"/>
      <c r="I36" s="156">
        <f t="shared" si="2"/>
        <v>0</v>
      </c>
      <c r="J36" s="156"/>
      <c r="K36" s="156">
        <f t="shared" si="3"/>
        <v>0</v>
      </c>
      <c r="L36" s="156">
        <v>0</v>
      </c>
      <c r="M36" s="156">
        <f t="shared" si="4"/>
        <v>0</v>
      </c>
      <c r="N36" s="147">
        <v>3.6099999999999999E-3</v>
      </c>
      <c r="O36" s="147">
        <f t="shared" si="5"/>
        <v>9.0249999999999997E-2</v>
      </c>
      <c r="P36" s="147">
        <v>0</v>
      </c>
      <c r="Q36" s="147">
        <f t="shared" si="6"/>
        <v>0</v>
      </c>
      <c r="R36" s="147"/>
      <c r="S36" s="147"/>
      <c r="T36" s="148">
        <v>0</v>
      </c>
      <c r="U36" s="147">
        <f t="shared" si="7"/>
        <v>0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121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ht="20.399999999999999" outlineLevel="1" x14ac:dyDescent="0.25">
      <c r="A37" s="140">
        <v>25</v>
      </c>
      <c r="B37" s="140" t="s">
        <v>152</v>
      </c>
      <c r="C37" s="177" t="s">
        <v>161</v>
      </c>
      <c r="D37" s="146" t="s">
        <v>116</v>
      </c>
      <c r="E37" s="152">
        <v>25</v>
      </c>
      <c r="F37" s="155">
        <f t="shared" si="0"/>
        <v>0</v>
      </c>
      <c r="G37" s="156">
        <f t="shared" si="1"/>
        <v>0</v>
      </c>
      <c r="H37" s="156"/>
      <c r="I37" s="156">
        <f t="shared" si="2"/>
        <v>0</v>
      </c>
      <c r="J37" s="156"/>
      <c r="K37" s="156">
        <f t="shared" si="3"/>
        <v>0</v>
      </c>
      <c r="L37" s="156">
        <v>0</v>
      </c>
      <c r="M37" s="156">
        <f t="shared" si="4"/>
        <v>0</v>
      </c>
      <c r="N37" s="147">
        <v>0</v>
      </c>
      <c r="O37" s="147">
        <f t="shared" si="5"/>
        <v>0</v>
      </c>
      <c r="P37" s="147">
        <v>0</v>
      </c>
      <c r="Q37" s="147">
        <f t="shared" si="6"/>
        <v>0</v>
      </c>
      <c r="R37" s="147"/>
      <c r="S37" s="147"/>
      <c r="T37" s="148">
        <v>0.47699999999999998</v>
      </c>
      <c r="U37" s="147">
        <f t="shared" si="7"/>
        <v>11.93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108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ht="20.399999999999999" outlineLevel="1" x14ac:dyDescent="0.25">
      <c r="A38" s="140">
        <v>26</v>
      </c>
      <c r="B38" s="140" t="s">
        <v>162</v>
      </c>
      <c r="C38" s="177" t="s">
        <v>163</v>
      </c>
      <c r="D38" s="146" t="s">
        <v>116</v>
      </c>
      <c r="E38" s="152">
        <v>25</v>
      </c>
      <c r="F38" s="155">
        <f t="shared" si="0"/>
        <v>0</v>
      </c>
      <c r="G38" s="156">
        <f t="shared" si="1"/>
        <v>0</v>
      </c>
      <c r="H38" s="156"/>
      <c r="I38" s="156">
        <f t="shared" si="2"/>
        <v>0</v>
      </c>
      <c r="J38" s="156"/>
      <c r="K38" s="156">
        <f t="shared" si="3"/>
        <v>0</v>
      </c>
      <c r="L38" s="156">
        <v>0</v>
      </c>
      <c r="M38" s="156">
        <f t="shared" si="4"/>
        <v>0</v>
      </c>
      <c r="N38" s="147">
        <v>2E-3</v>
      </c>
      <c r="O38" s="147">
        <f t="shared" si="5"/>
        <v>0.05</v>
      </c>
      <c r="P38" s="147">
        <v>0</v>
      </c>
      <c r="Q38" s="147">
        <f t="shared" si="6"/>
        <v>0</v>
      </c>
      <c r="R38" s="147"/>
      <c r="S38" s="147"/>
      <c r="T38" s="148">
        <v>0</v>
      </c>
      <c r="U38" s="147">
        <f t="shared" si="7"/>
        <v>0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121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outlineLevel="1" x14ac:dyDescent="0.25">
      <c r="A39" s="140">
        <v>27</v>
      </c>
      <c r="B39" s="140" t="s">
        <v>164</v>
      </c>
      <c r="C39" s="177" t="s">
        <v>165</v>
      </c>
      <c r="D39" s="146" t="s">
        <v>116</v>
      </c>
      <c r="E39" s="152">
        <v>270</v>
      </c>
      <c r="F39" s="155">
        <f t="shared" si="0"/>
        <v>0</v>
      </c>
      <c r="G39" s="156">
        <f t="shared" si="1"/>
        <v>0</v>
      </c>
      <c r="H39" s="156"/>
      <c r="I39" s="156">
        <f t="shared" si="2"/>
        <v>0</v>
      </c>
      <c r="J39" s="156"/>
      <c r="K39" s="156">
        <f t="shared" si="3"/>
        <v>0</v>
      </c>
      <c r="L39" s="156">
        <v>0</v>
      </c>
      <c r="M39" s="156">
        <f t="shared" si="4"/>
        <v>0</v>
      </c>
      <c r="N39" s="147">
        <v>1.0000000000000001E-5</v>
      </c>
      <c r="O39" s="147">
        <f t="shared" si="5"/>
        <v>2.7000000000000001E-3</v>
      </c>
      <c r="P39" s="147">
        <v>0</v>
      </c>
      <c r="Q39" s="147">
        <f t="shared" si="6"/>
        <v>0</v>
      </c>
      <c r="R39" s="147"/>
      <c r="S39" s="147"/>
      <c r="T39" s="148">
        <v>6.2E-2</v>
      </c>
      <c r="U39" s="147">
        <f t="shared" si="7"/>
        <v>16.739999999999998</v>
      </c>
      <c r="V39" s="139"/>
      <c r="W39" s="139"/>
      <c r="X39" s="139"/>
      <c r="Y39" s="139"/>
      <c r="Z39" s="139"/>
      <c r="AA39" s="139"/>
      <c r="AB39" s="139"/>
      <c r="AC39" s="139"/>
      <c r="AD39" s="139"/>
      <c r="AE39" s="139" t="s">
        <v>108</v>
      </c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</row>
    <row r="40" spans="1:60" outlineLevel="1" x14ac:dyDescent="0.25">
      <c r="A40" s="140">
        <v>28</v>
      </c>
      <c r="B40" s="140" t="s">
        <v>166</v>
      </c>
      <c r="C40" s="177" t="s">
        <v>167</v>
      </c>
      <c r="D40" s="146" t="s">
        <v>116</v>
      </c>
      <c r="E40" s="152">
        <v>90</v>
      </c>
      <c r="F40" s="155">
        <f t="shared" si="0"/>
        <v>0</v>
      </c>
      <c r="G40" s="156">
        <f t="shared" si="1"/>
        <v>0</v>
      </c>
      <c r="H40" s="156"/>
      <c r="I40" s="156">
        <f t="shared" si="2"/>
        <v>0</v>
      </c>
      <c r="J40" s="156"/>
      <c r="K40" s="156">
        <f t="shared" si="3"/>
        <v>0</v>
      </c>
      <c r="L40" s="156">
        <v>0</v>
      </c>
      <c r="M40" s="156">
        <f t="shared" si="4"/>
        <v>0</v>
      </c>
      <c r="N40" s="147">
        <v>0</v>
      </c>
      <c r="O40" s="147">
        <f t="shared" si="5"/>
        <v>0</v>
      </c>
      <c r="P40" s="147">
        <v>0</v>
      </c>
      <c r="Q40" s="147">
        <f t="shared" si="6"/>
        <v>0</v>
      </c>
      <c r="R40" s="147"/>
      <c r="S40" s="147"/>
      <c r="T40" s="148">
        <v>0.05</v>
      </c>
      <c r="U40" s="147">
        <f t="shared" si="7"/>
        <v>4.5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108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ht="20.399999999999999" outlineLevel="1" x14ac:dyDescent="0.25">
      <c r="A41" s="140">
        <v>29</v>
      </c>
      <c r="B41" s="140" t="s">
        <v>168</v>
      </c>
      <c r="C41" s="177" t="s">
        <v>169</v>
      </c>
      <c r="D41" s="146" t="s">
        <v>116</v>
      </c>
      <c r="E41" s="152">
        <v>90</v>
      </c>
      <c r="F41" s="155">
        <f t="shared" si="0"/>
        <v>0</v>
      </c>
      <c r="G41" s="156">
        <f t="shared" si="1"/>
        <v>0</v>
      </c>
      <c r="H41" s="156"/>
      <c r="I41" s="156">
        <f t="shared" si="2"/>
        <v>0</v>
      </c>
      <c r="J41" s="156"/>
      <c r="K41" s="156">
        <f t="shared" si="3"/>
        <v>0</v>
      </c>
      <c r="L41" s="156">
        <v>0</v>
      </c>
      <c r="M41" s="156">
        <f t="shared" si="4"/>
        <v>0</v>
      </c>
      <c r="N41" s="147">
        <v>2.6800000000000001E-3</v>
      </c>
      <c r="O41" s="147">
        <f t="shared" si="5"/>
        <v>0.2412</v>
      </c>
      <c r="P41" s="147">
        <v>0</v>
      </c>
      <c r="Q41" s="147">
        <f t="shared" si="6"/>
        <v>0</v>
      </c>
      <c r="R41" s="147"/>
      <c r="S41" s="147"/>
      <c r="T41" s="148">
        <v>0.76900000000000002</v>
      </c>
      <c r="U41" s="147">
        <f t="shared" si="7"/>
        <v>69.209999999999994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108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ht="20.399999999999999" outlineLevel="1" x14ac:dyDescent="0.25">
      <c r="A42" s="140">
        <v>30</v>
      </c>
      <c r="B42" s="140" t="s">
        <v>170</v>
      </c>
      <c r="C42" s="177" t="s">
        <v>171</v>
      </c>
      <c r="D42" s="146" t="s">
        <v>116</v>
      </c>
      <c r="E42" s="152">
        <v>90</v>
      </c>
      <c r="F42" s="155">
        <f t="shared" si="0"/>
        <v>0</v>
      </c>
      <c r="G42" s="156">
        <f t="shared" si="1"/>
        <v>0</v>
      </c>
      <c r="H42" s="156"/>
      <c r="I42" s="156">
        <f t="shared" si="2"/>
        <v>0</v>
      </c>
      <c r="J42" s="156"/>
      <c r="K42" s="156">
        <f t="shared" si="3"/>
        <v>0</v>
      </c>
      <c r="L42" s="156">
        <v>0</v>
      </c>
      <c r="M42" s="156">
        <f t="shared" si="4"/>
        <v>0</v>
      </c>
      <c r="N42" s="147">
        <v>2.2599999999999999E-3</v>
      </c>
      <c r="O42" s="147">
        <f t="shared" si="5"/>
        <v>0.2034</v>
      </c>
      <c r="P42" s="147">
        <v>0</v>
      </c>
      <c r="Q42" s="147">
        <f t="shared" si="6"/>
        <v>0</v>
      </c>
      <c r="R42" s="147"/>
      <c r="S42" s="147"/>
      <c r="T42" s="148">
        <v>0.67300000000000004</v>
      </c>
      <c r="U42" s="147">
        <f t="shared" si="7"/>
        <v>60.57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108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ht="20.399999999999999" outlineLevel="1" x14ac:dyDescent="0.25">
      <c r="A43" s="140">
        <v>31</v>
      </c>
      <c r="B43" s="140" t="s">
        <v>172</v>
      </c>
      <c r="C43" s="177" t="s">
        <v>173</v>
      </c>
      <c r="D43" s="146" t="s">
        <v>116</v>
      </c>
      <c r="E43" s="152">
        <v>90</v>
      </c>
      <c r="F43" s="155">
        <f t="shared" si="0"/>
        <v>0</v>
      </c>
      <c r="G43" s="156">
        <f t="shared" si="1"/>
        <v>0</v>
      </c>
      <c r="H43" s="156"/>
      <c r="I43" s="156">
        <f t="shared" si="2"/>
        <v>0</v>
      </c>
      <c r="J43" s="156"/>
      <c r="K43" s="156">
        <f t="shared" si="3"/>
        <v>0</v>
      </c>
      <c r="L43" s="156">
        <v>0</v>
      </c>
      <c r="M43" s="156">
        <f t="shared" si="4"/>
        <v>0</v>
      </c>
      <c r="N43" s="147">
        <v>1.75E-3</v>
      </c>
      <c r="O43" s="147">
        <f t="shared" si="5"/>
        <v>0.1575</v>
      </c>
      <c r="P43" s="147">
        <v>0</v>
      </c>
      <c r="Q43" s="147">
        <f t="shared" si="6"/>
        <v>0</v>
      </c>
      <c r="R43" s="147"/>
      <c r="S43" s="147"/>
      <c r="T43" s="148">
        <v>0.60499999999999998</v>
      </c>
      <c r="U43" s="147">
        <f t="shared" si="7"/>
        <v>54.45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108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5">
      <c r="A44" s="140">
        <v>32</v>
      </c>
      <c r="B44" s="140" t="s">
        <v>174</v>
      </c>
      <c r="C44" s="177" t="s">
        <v>175</v>
      </c>
      <c r="D44" s="146" t="s">
        <v>116</v>
      </c>
      <c r="E44" s="152">
        <v>270</v>
      </c>
      <c r="F44" s="155">
        <f t="shared" si="0"/>
        <v>0</v>
      </c>
      <c r="G44" s="156">
        <f t="shared" si="1"/>
        <v>0</v>
      </c>
      <c r="H44" s="156"/>
      <c r="I44" s="156">
        <f t="shared" si="2"/>
        <v>0</v>
      </c>
      <c r="J44" s="156"/>
      <c r="K44" s="156">
        <f t="shared" si="3"/>
        <v>0</v>
      </c>
      <c r="L44" s="156">
        <v>0</v>
      </c>
      <c r="M44" s="156">
        <f t="shared" si="4"/>
        <v>0</v>
      </c>
      <c r="N44" s="147">
        <v>0</v>
      </c>
      <c r="O44" s="147">
        <f t="shared" si="5"/>
        <v>0</v>
      </c>
      <c r="P44" s="147">
        <v>0</v>
      </c>
      <c r="Q44" s="147">
        <f t="shared" si="6"/>
        <v>0</v>
      </c>
      <c r="R44" s="147"/>
      <c r="S44" s="147"/>
      <c r="T44" s="148">
        <v>4.2000000000000003E-2</v>
      </c>
      <c r="U44" s="147">
        <f t="shared" si="7"/>
        <v>11.34</v>
      </c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108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outlineLevel="1" x14ac:dyDescent="0.25">
      <c r="A45" s="140">
        <v>33</v>
      </c>
      <c r="B45" s="140" t="s">
        <v>176</v>
      </c>
      <c r="C45" s="177" t="s">
        <v>177</v>
      </c>
      <c r="D45" s="146" t="s">
        <v>130</v>
      </c>
      <c r="E45" s="152">
        <v>5</v>
      </c>
      <c r="F45" s="155">
        <f t="shared" si="0"/>
        <v>0</v>
      </c>
      <c r="G45" s="156">
        <f t="shared" si="1"/>
        <v>0</v>
      </c>
      <c r="H45" s="156"/>
      <c r="I45" s="156">
        <f t="shared" si="2"/>
        <v>0</v>
      </c>
      <c r="J45" s="156"/>
      <c r="K45" s="156">
        <f t="shared" si="3"/>
        <v>0</v>
      </c>
      <c r="L45" s="156">
        <v>0</v>
      </c>
      <c r="M45" s="156">
        <f t="shared" si="4"/>
        <v>0</v>
      </c>
      <c r="N45" s="147">
        <v>0</v>
      </c>
      <c r="O45" s="147">
        <f t="shared" si="5"/>
        <v>0</v>
      </c>
      <c r="P45" s="147">
        <v>0</v>
      </c>
      <c r="Q45" s="147">
        <f t="shared" si="6"/>
        <v>0</v>
      </c>
      <c r="R45" s="147"/>
      <c r="S45" s="147"/>
      <c r="T45" s="148">
        <v>0.29060000000000002</v>
      </c>
      <c r="U45" s="147">
        <f t="shared" si="7"/>
        <v>1.45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108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outlineLevel="1" x14ac:dyDescent="0.25">
      <c r="A46" s="140">
        <v>34</v>
      </c>
      <c r="B46" s="140" t="s">
        <v>178</v>
      </c>
      <c r="C46" s="177" t="s">
        <v>179</v>
      </c>
      <c r="D46" s="146" t="s">
        <v>130</v>
      </c>
      <c r="E46" s="152">
        <v>5</v>
      </c>
      <c r="F46" s="155">
        <f t="shared" si="0"/>
        <v>0</v>
      </c>
      <c r="G46" s="156">
        <f t="shared" si="1"/>
        <v>0</v>
      </c>
      <c r="H46" s="156"/>
      <c r="I46" s="156">
        <f t="shared" si="2"/>
        <v>0</v>
      </c>
      <c r="J46" s="156"/>
      <c r="K46" s="156">
        <f t="shared" si="3"/>
        <v>0</v>
      </c>
      <c r="L46" s="156">
        <v>0</v>
      </c>
      <c r="M46" s="156">
        <f t="shared" si="4"/>
        <v>0</v>
      </c>
      <c r="N46" s="147">
        <v>0</v>
      </c>
      <c r="O46" s="147">
        <f t="shared" si="5"/>
        <v>0</v>
      </c>
      <c r="P46" s="147">
        <v>0</v>
      </c>
      <c r="Q46" s="147">
        <f t="shared" si="6"/>
        <v>0</v>
      </c>
      <c r="R46" s="147"/>
      <c r="S46" s="147"/>
      <c r="T46" s="148">
        <v>0.1321</v>
      </c>
      <c r="U46" s="147">
        <f t="shared" si="7"/>
        <v>0.66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108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outlineLevel="1" x14ac:dyDescent="0.25">
      <c r="A47" s="140">
        <v>35</v>
      </c>
      <c r="B47" s="140" t="s">
        <v>180</v>
      </c>
      <c r="C47" s="177" t="s">
        <v>181</v>
      </c>
      <c r="D47" s="146" t="s">
        <v>130</v>
      </c>
      <c r="E47" s="152">
        <v>5</v>
      </c>
      <c r="F47" s="155">
        <f t="shared" si="0"/>
        <v>0</v>
      </c>
      <c r="G47" s="156">
        <f t="shared" si="1"/>
        <v>0</v>
      </c>
      <c r="H47" s="156"/>
      <c r="I47" s="156">
        <f t="shared" si="2"/>
        <v>0</v>
      </c>
      <c r="J47" s="156"/>
      <c r="K47" s="156">
        <f t="shared" si="3"/>
        <v>0</v>
      </c>
      <c r="L47" s="156">
        <v>0</v>
      </c>
      <c r="M47" s="156">
        <f t="shared" si="4"/>
        <v>0</v>
      </c>
      <c r="N47" s="147">
        <v>0</v>
      </c>
      <c r="O47" s="147">
        <f t="shared" si="5"/>
        <v>0</v>
      </c>
      <c r="P47" s="147">
        <v>0</v>
      </c>
      <c r="Q47" s="147">
        <f t="shared" si="6"/>
        <v>0</v>
      </c>
      <c r="R47" s="147"/>
      <c r="S47" s="147"/>
      <c r="T47" s="148">
        <v>0.26419999999999999</v>
      </c>
      <c r="U47" s="147">
        <f t="shared" si="7"/>
        <v>1.32</v>
      </c>
      <c r="V47" s="139"/>
      <c r="W47" s="139"/>
      <c r="X47" s="139"/>
      <c r="Y47" s="139"/>
      <c r="Z47" s="139"/>
      <c r="AA47" s="139"/>
      <c r="AB47" s="139"/>
      <c r="AC47" s="139"/>
      <c r="AD47" s="139"/>
      <c r="AE47" s="139" t="s">
        <v>108</v>
      </c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</row>
    <row r="48" spans="1:60" outlineLevel="1" x14ac:dyDescent="0.25">
      <c r="A48" s="140">
        <v>36</v>
      </c>
      <c r="B48" s="140" t="s">
        <v>182</v>
      </c>
      <c r="C48" s="177" t="s">
        <v>183</v>
      </c>
      <c r="D48" s="146" t="s">
        <v>154</v>
      </c>
      <c r="E48" s="152">
        <v>1</v>
      </c>
      <c r="F48" s="155">
        <f t="shared" si="0"/>
        <v>0</v>
      </c>
      <c r="G48" s="156">
        <f t="shared" si="1"/>
        <v>0</v>
      </c>
      <c r="H48" s="156"/>
      <c r="I48" s="156">
        <f t="shared" si="2"/>
        <v>0</v>
      </c>
      <c r="J48" s="156"/>
      <c r="K48" s="156">
        <f t="shared" si="3"/>
        <v>0</v>
      </c>
      <c r="L48" s="156">
        <v>0</v>
      </c>
      <c r="M48" s="156">
        <f t="shared" si="4"/>
        <v>0</v>
      </c>
      <c r="N48" s="147">
        <v>0</v>
      </c>
      <c r="O48" s="147">
        <f t="shared" si="5"/>
        <v>0</v>
      </c>
      <c r="P48" s="147">
        <v>0</v>
      </c>
      <c r="Q48" s="147">
        <f t="shared" si="6"/>
        <v>0</v>
      </c>
      <c r="R48" s="147"/>
      <c r="S48" s="147"/>
      <c r="T48" s="148">
        <v>0.65</v>
      </c>
      <c r="U48" s="147">
        <f t="shared" si="7"/>
        <v>0.65</v>
      </c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108</v>
      </c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x14ac:dyDescent="0.25">
      <c r="A49" s="141" t="s">
        <v>103</v>
      </c>
      <c r="B49" s="141" t="s">
        <v>68</v>
      </c>
      <c r="C49" s="178" t="s">
        <v>69</v>
      </c>
      <c r="D49" s="149"/>
      <c r="E49" s="153"/>
      <c r="F49" s="157"/>
      <c r="G49" s="157">
        <f>SUMIF(AE50:AE52,"&lt;&gt;NOR",G50:G52)</f>
        <v>0</v>
      </c>
      <c r="H49" s="157"/>
      <c r="I49" s="157">
        <f>SUM(I50:I52)</f>
        <v>0</v>
      </c>
      <c r="J49" s="157"/>
      <c r="K49" s="157">
        <f>SUM(K50:K52)</f>
        <v>0</v>
      </c>
      <c r="L49" s="157"/>
      <c r="M49" s="157">
        <f>SUM(M50:M52)</f>
        <v>0</v>
      </c>
      <c r="N49" s="150"/>
      <c r="O49" s="150">
        <f>SUM(O50:O52)</f>
        <v>2.0939999999999999</v>
      </c>
      <c r="P49" s="150"/>
      <c r="Q49" s="150">
        <f>SUM(Q50:Q52)</f>
        <v>16.5</v>
      </c>
      <c r="R49" s="150"/>
      <c r="S49" s="150"/>
      <c r="T49" s="151"/>
      <c r="U49" s="150">
        <f>SUM(U50:U52)</f>
        <v>349.5</v>
      </c>
      <c r="AE49" t="s">
        <v>104</v>
      </c>
    </row>
    <row r="50" spans="1:60" ht="20.399999999999999" outlineLevel="1" x14ac:dyDescent="0.25">
      <c r="A50" s="140">
        <v>37</v>
      </c>
      <c r="B50" s="140" t="s">
        <v>184</v>
      </c>
      <c r="C50" s="177" t="s">
        <v>185</v>
      </c>
      <c r="D50" s="146" t="s">
        <v>107</v>
      </c>
      <c r="E50" s="152">
        <v>300</v>
      </c>
      <c r="F50" s="155">
        <f>H50+J50</f>
        <v>0</v>
      </c>
      <c r="G50" s="156">
        <f>ROUND(E50*F50,2)</f>
        <v>0</v>
      </c>
      <c r="H50" s="156"/>
      <c r="I50" s="156">
        <f>ROUND(E50*H50,2)</f>
        <v>0</v>
      </c>
      <c r="J50" s="156"/>
      <c r="K50" s="156">
        <f>ROUND(E50*J50,2)</f>
        <v>0</v>
      </c>
      <c r="L50" s="156">
        <v>0</v>
      </c>
      <c r="M50" s="156">
        <f>G50*(1+L50/100)</f>
        <v>0</v>
      </c>
      <c r="N50" s="147">
        <v>0</v>
      </c>
      <c r="O50" s="147">
        <f>ROUND(E50*N50,5)</f>
        <v>0</v>
      </c>
      <c r="P50" s="147">
        <v>5.5E-2</v>
      </c>
      <c r="Q50" s="147">
        <f>ROUND(E50*P50,5)</f>
        <v>16.5</v>
      </c>
      <c r="R50" s="147"/>
      <c r="S50" s="147"/>
      <c r="T50" s="148">
        <v>0.22500000000000001</v>
      </c>
      <c r="U50" s="147">
        <f>ROUND(E50*T50,2)</f>
        <v>67.5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108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ht="20.399999999999999" outlineLevel="1" x14ac:dyDescent="0.25">
      <c r="A51" s="140">
        <v>38</v>
      </c>
      <c r="B51" s="140" t="s">
        <v>186</v>
      </c>
      <c r="C51" s="177" t="s">
        <v>187</v>
      </c>
      <c r="D51" s="146" t="s">
        <v>107</v>
      </c>
      <c r="E51" s="152">
        <v>300</v>
      </c>
      <c r="F51" s="155">
        <f>H51+J51</f>
        <v>0</v>
      </c>
      <c r="G51" s="156">
        <f>ROUND(E51*F51,2)</f>
        <v>0</v>
      </c>
      <c r="H51" s="156"/>
      <c r="I51" s="156">
        <f>ROUND(E51*H51,2)</f>
        <v>0</v>
      </c>
      <c r="J51" s="156"/>
      <c r="K51" s="156">
        <f>ROUND(E51*J51,2)</f>
        <v>0</v>
      </c>
      <c r="L51" s="156">
        <v>0</v>
      </c>
      <c r="M51" s="156">
        <f>G51*(1+L51/100)</f>
        <v>0</v>
      </c>
      <c r="N51" s="147">
        <v>2.8800000000000002E-3</v>
      </c>
      <c r="O51" s="147">
        <f>ROUND(E51*N51,5)</f>
        <v>0.86399999999999999</v>
      </c>
      <c r="P51" s="147">
        <v>0</v>
      </c>
      <c r="Q51" s="147">
        <f>ROUND(E51*P51,5)</f>
        <v>0</v>
      </c>
      <c r="R51" s="147"/>
      <c r="S51" s="147"/>
      <c r="T51" s="148">
        <v>0.52</v>
      </c>
      <c r="U51" s="147">
        <f>ROUND(E51*T51,2)</f>
        <v>156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108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outlineLevel="1" x14ac:dyDescent="0.25">
      <c r="A52" s="140">
        <v>39</v>
      </c>
      <c r="B52" s="140" t="s">
        <v>188</v>
      </c>
      <c r="C52" s="177" t="s">
        <v>189</v>
      </c>
      <c r="D52" s="146" t="s">
        <v>107</v>
      </c>
      <c r="E52" s="152">
        <v>300</v>
      </c>
      <c r="F52" s="155">
        <f>H52+J52</f>
        <v>0</v>
      </c>
      <c r="G52" s="156">
        <f>ROUND(E52*F52,2)</f>
        <v>0</v>
      </c>
      <c r="H52" s="156"/>
      <c r="I52" s="156">
        <f>ROUND(E52*H52,2)</f>
        <v>0</v>
      </c>
      <c r="J52" s="156"/>
      <c r="K52" s="156">
        <f>ROUND(E52*J52,2)</f>
        <v>0</v>
      </c>
      <c r="L52" s="156">
        <v>0</v>
      </c>
      <c r="M52" s="156">
        <f>G52*(1+L52/100)</f>
        <v>0</v>
      </c>
      <c r="N52" s="147">
        <v>4.1000000000000003E-3</v>
      </c>
      <c r="O52" s="147">
        <f>ROUND(E52*N52,5)</f>
        <v>1.23</v>
      </c>
      <c r="P52" s="147">
        <v>0</v>
      </c>
      <c r="Q52" s="147">
        <f>ROUND(E52*P52,5)</f>
        <v>0</v>
      </c>
      <c r="R52" s="147"/>
      <c r="S52" s="147"/>
      <c r="T52" s="148">
        <v>0.42</v>
      </c>
      <c r="U52" s="147">
        <f>ROUND(E52*T52,2)</f>
        <v>126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108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x14ac:dyDescent="0.25">
      <c r="A53" s="141" t="s">
        <v>103</v>
      </c>
      <c r="B53" s="141" t="s">
        <v>70</v>
      </c>
      <c r="C53" s="178" t="s">
        <v>71</v>
      </c>
      <c r="D53" s="149"/>
      <c r="E53" s="153"/>
      <c r="F53" s="157"/>
      <c r="G53" s="157">
        <f>SUMIF(AE54:AE55,"&lt;&gt;NOR",G54:G55)</f>
        <v>0</v>
      </c>
      <c r="H53" s="157"/>
      <c r="I53" s="157">
        <f>SUM(I54:I55)</f>
        <v>0</v>
      </c>
      <c r="J53" s="157"/>
      <c r="K53" s="157">
        <f>SUM(K54:K55)</f>
        <v>0</v>
      </c>
      <c r="L53" s="157"/>
      <c r="M53" s="157">
        <f>SUM(M54:M55)</f>
        <v>0</v>
      </c>
      <c r="N53" s="150"/>
      <c r="O53" s="150">
        <f>SUM(O54:O55)</f>
        <v>6.8199999999999997E-3</v>
      </c>
      <c r="P53" s="150"/>
      <c r="Q53" s="150">
        <f>SUM(Q54:Q55)</f>
        <v>0</v>
      </c>
      <c r="R53" s="150"/>
      <c r="S53" s="150"/>
      <c r="T53" s="151"/>
      <c r="U53" s="150">
        <f>SUM(U54:U55)</f>
        <v>2.3800000000000003</v>
      </c>
      <c r="AE53" t="s">
        <v>104</v>
      </c>
    </row>
    <row r="54" spans="1:60" outlineLevel="1" x14ac:dyDescent="0.25">
      <c r="A54" s="140">
        <v>40</v>
      </c>
      <c r="B54" s="140" t="s">
        <v>190</v>
      </c>
      <c r="C54" s="177" t="s">
        <v>191</v>
      </c>
      <c r="D54" s="146" t="s">
        <v>107</v>
      </c>
      <c r="E54" s="152">
        <v>10</v>
      </c>
      <c r="F54" s="155">
        <f>H54+J54</f>
        <v>0</v>
      </c>
      <c r="G54" s="156">
        <f>ROUND(E54*F54,2)</f>
        <v>0</v>
      </c>
      <c r="H54" s="156"/>
      <c r="I54" s="156">
        <f>ROUND(E54*H54,2)</f>
        <v>0</v>
      </c>
      <c r="J54" s="156"/>
      <c r="K54" s="156">
        <f>ROUND(E54*J54,2)</f>
        <v>0</v>
      </c>
      <c r="L54" s="156">
        <v>0</v>
      </c>
      <c r="M54" s="156">
        <f>G54*(1+L54/100)</f>
        <v>0</v>
      </c>
      <c r="N54" s="147">
        <v>0</v>
      </c>
      <c r="O54" s="147">
        <f>ROUND(E54*N54,5)</f>
        <v>0</v>
      </c>
      <c r="P54" s="147">
        <v>0</v>
      </c>
      <c r="Q54" s="147">
        <f>ROUND(E54*P54,5)</f>
        <v>0</v>
      </c>
      <c r="R54" s="147"/>
      <c r="S54" s="147"/>
      <c r="T54" s="148">
        <v>1.35E-2</v>
      </c>
      <c r="U54" s="147">
        <f>ROUND(E54*T54,2)</f>
        <v>0.14000000000000001</v>
      </c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108</v>
      </c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39"/>
      <c r="BB54" s="139"/>
      <c r="BC54" s="139"/>
      <c r="BD54" s="139"/>
      <c r="BE54" s="139"/>
      <c r="BF54" s="139"/>
      <c r="BG54" s="139"/>
      <c r="BH54" s="139"/>
    </row>
    <row r="55" spans="1:60" outlineLevel="1" x14ac:dyDescent="0.25">
      <c r="A55" s="140">
        <v>41</v>
      </c>
      <c r="B55" s="140" t="s">
        <v>192</v>
      </c>
      <c r="C55" s="177" t="s">
        <v>193</v>
      </c>
      <c r="D55" s="146" t="s">
        <v>107</v>
      </c>
      <c r="E55" s="152">
        <v>22</v>
      </c>
      <c r="F55" s="155">
        <f>H55+J55</f>
        <v>0</v>
      </c>
      <c r="G55" s="156">
        <f>ROUND(E55*F55,2)</f>
        <v>0</v>
      </c>
      <c r="H55" s="156"/>
      <c r="I55" s="156">
        <f>ROUND(E55*H55,2)</f>
        <v>0</v>
      </c>
      <c r="J55" s="156"/>
      <c r="K55" s="156">
        <f>ROUND(E55*J55,2)</f>
        <v>0</v>
      </c>
      <c r="L55" s="156">
        <v>0</v>
      </c>
      <c r="M55" s="156">
        <f>G55*(1+L55/100)</f>
        <v>0</v>
      </c>
      <c r="N55" s="147">
        <v>3.1E-4</v>
      </c>
      <c r="O55" s="147">
        <f>ROUND(E55*N55,5)</f>
        <v>6.8199999999999997E-3</v>
      </c>
      <c r="P55" s="147">
        <v>0</v>
      </c>
      <c r="Q55" s="147">
        <f>ROUND(E55*P55,5)</f>
        <v>0</v>
      </c>
      <c r="R55" s="147"/>
      <c r="S55" s="147"/>
      <c r="T55" s="148">
        <v>0.10191</v>
      </c>
      <c r="U55" s="147">
        <f>ROUND(E55*T55,2)</f>
        <v>2.2400000000000002</v>
      </c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108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39"/>
    </row>
    <row r="56" spans="1:60" x14ac:dyDescent="0.25">
      <c r="A56" s="141" t="s">
        <v>103</v>
      </c>
      <c r="B56" s="141" t="s">
        <v>72</v>
      </c>
      <c r="C56" s="178" t="s">
        <v>73</v>
      </c>
      <c r="D56" s="149"/>
      <c r="E56" s="153"/>
      <c r="F56" s="157"/>
      <c r="G56" s="157">
        <f>SUMIF(AE57:AE57,"&lt;&gt;NOR",G57:G57)</f>
        <v>0</v>
      </c>
      <c r="H56" s="157"/>
      <c r="I56" s="157">
        <f>SUM(I57:I57)</f>
        <v>0</v>
      </c>
      <c r="J56" s="157"/>
      <c r="K56" s="157">
        <f>SUM(K57:K57)</f>
        <v>0</v>
      </c>
      <c r="L56" s="157"/>
      <c r="M56" s="157">
        <f>SUM(M57:M57)</f>
        <v>0</v>
      </c>
      <c r="N56" s="150"/>
      <c r="O56" s="150">
        <f>SUM(O57:O57)</f>
        <v>0</v>
      </c>
      <c r="P56" s="150"/>
      <c r="Q56" s="150">
        <f>SUM(Q57:Q57)</f>
        <v>0</v>
      </c>
      <c r="R56" s="150"/>
      <c r="S56" s="150"/>
      <c r="T56" s="151"/>
      <c r="U56" s="150">
        <f>SUM(U57:U57)</f>
        <v>0.44</v>
      </c>
      <c r="AE56" t="s">
        <v>104</v>
      </c>
    </row>
    <row r="57" spans="1:60" ht="20.399999999999999" outlineLevel="1" x14ac:dyDescent="0.25">
      <c r="A57" s="140">
        <v>42</v>
      </c>
      <c r="B57" s="140" t="s">
        <v>194</v>
      </c>
      <c r="C57" s="177" t="s">
        <v>195</v>
      </c>
      <c r="D57" s="146" t="s">
        <v>130</v>
      </c>
      <c r="E57" s="152">
        <v>1</v>
      </c>
      <c r="F57" s="155">
        <f>H57+J57</f>
        <v>0</v>
      </c>
      <c r="G57" s="156">
        <f>ROUND(E57*F57,2)</f>
        <v>0</v>
      </c>
      <c r="H57" s="156"/>
      <c r="I57" s="156">
        <f>ROUND(E57*H57,2)</f>
        <v>0</v>
      </c>
      <c r="J57" s="156"/>
      <c r="K57" s="156">
        <f>ROUND(E57*J57,2)</f>
        <v>0</v>
      </c>
      <c r="L57" s="156">
        <v>0</v>
      </c>
      <c r="M57" s="156">
        <f>G57*(1+L57/100)</f>
        <v>0</v>
      </c>
      <c r="N57" s="147">
        <v>0</v>
      </c>
      <c r="O57" s="147">
        <f>ROUND(E57*N57,5)</f>
        <v>0</v>
      </c>
      <c r="P57" s="147">
        <v>0</v>
      </c>
      <c r="Q57" s="147">
        <f>ROUND(E57*P57,5)</f>
        <v>0</v>
      </c>
      <c r="R57" s="147"/>
      <c r="S57" s="147"/>
      <c r="T57" s="148">
        <v>0.43980000000000002</v>
      </c>
      <c r="U57" s="147">
        <f>ROUND(E57*T57,2)</f>
        <v>0.44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108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x14ac:dyDescent="0.25">
      <c r="A58" s="141" t="s">
        <v>103</v>
      </c>
      <c r="B58" s="141" t="s">
        <v>74</v>
      </c>
      <c r="C58" s="178" t="s">
        <v>75</v>
      </c>
      <c r="D58" s="149"/>
      <c r="E58" s="153"/>
      <c r="F58" s="157"/>
      <c r="G58" s="157">
        <f>SUMIF(AE59:AE61,"&lt;&gt;NOR",G59:G61)</f>
        <v>0</v>
      </c>
      <c r="H58" s="157"/>
      <c r="I58" s="157">
        <f>SUM(I59:I61)</f>
        <v>0</v>
      </c>
      <c r="J58" s="157"/>
      <c r="K58" s="157">
        <f>SUM(K59:K61)</f>
        <v>0</v>
      </c>
      <c r="L58" s="157"/>
      <c r="M58" s="157">
        <f>SUM(M59:M61)</f>
        <v>0</v>
      </c>
      <c r="N58" s="150"/>
      <c r="O58" s="150">
        <f>SUM(O59:O61)</f>
        <v>0</v>
      </c>
      <c r="P58" s="150"/>
      <c r="Q58" s="150">
        <f>SUM(Q59:Q61)</f>
        <v>0</v>
      </c>
      <c r="R58" s="150"/>
      <c r="S58" s="150"/>
      <c r="T58" s="151"/>
      <c r="U58" s="150">
        <f>SUM(U59:U61)</f>
        <v>0</v>
      </c>
      <c r="AE58" t="s">
        <v>104</v>
      </c>
    </row>
    <row r="59" spans="1:60" ht="20.399999999999999" outlineLevel="1" x14ac:dyDescent="0.25">
      <c r="A59" s="140">
        <v>43</v>
      </c>
      <c r="B59" s="140" t="s">
        <v>196</v>
      </c>
      <c r="C59" s="177" t="s">
        <v>197</v>
      </c>
      <c r="D59" s="146" t="s">
        <v>148</v>
      </c>
      <c r="E59" s="152">
        <v>7</v>
      </c>
      <c r="F59" s="155">
        <f>H59+J59</f>
        <v>0</v>
      </c>
      <c r="G59" s="156">
        <f>ROUND(E59*F59,2)</f>
        <v>0</v>
      </c>
      <c r="H59" s="156"/>
      <c r="I59" s="156">
        <f>ROUND(E59*H59,2)</f>
        <v>0</v>
      </c>
      <c r="J59" s="156"/>
      <c r="K59" s="156">
        <f>ROUND(E59*J59,2)</f>
        <v>0</v>
      </c>
      <c r="L59" s="156">
        <v>0</v>
      </c>
      <c r="M59" s="156">
        <f>G59*(1+L59/100)</f>
        <v>0</v>
      </c>
      <c r="N59" s="147">
        <v>0</v>
      </c>
      <c r="O59" s="147">
        <f>ROUND(E59*N59,5)</f>
        <v>0</v>
      </c>
      <c r="P59" s="147">
        <v>0</v>
      </c>
      <c r="Q59" s="147">
        <f>ROUND(E59*P59,5)</f>
        <v>0</v>
      </c>
      <c r="R59" s="147"/>
      <c r="S59" s="147"/>
      <c r="T59" s="148">
        <v>0</v>
      </c>
      <c r="U59" s="147">
        <f>ROUND(E59*T59,2)</f>
        <v>0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108</v>
      </c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outlineLevel="1" x14ac:dyDescent="0.25">
      <c r="A60" s="140">
        <v>44</v>
      </c>
      <c r="B60" s="140" t="s">
        <v>198</v>
      </c>
      <c r="C60" s="177" t="s">
        <v>199</v>
      </c>
      <c r="D60" s="146" t="s">
        <v>148</v>
      </c>
      <c r="E60" s="152">
        <v>7</v>
      </c>
      <c r="F60" s="155">
        <f>H60+J60</f>
        <v>0</v>
      </c>
      <c r="G60" s="156">
        <f>ROUND(E60*F60,2)</f>
        <v>0</v>
      </c>
      <c r="H60" s="156"/>
      <c r="I60" s="156">
        <f>ROUND(E60*H60,2)</f>
        <v>0</v>
      </c>
      <c r="J60" s="156"/>
      <c r="K60" s="156">
        <f>ROUND(E60*J60,2)</f>
        <v>0</v>
      </c>
      <c r="L60" s="156">
        <v>0</v>
      </c>
      <c r="M60" s="156">
        <f>G60*(1+L60/100)</f>
        <v>0</v>
      </c>
      <c r="N60" s="147">
        <v>0</v>
      </c>
      <c r="O60" s="147">
        <f>ROUND(E60*N60,5)</f>
        <v>0</v>
      </c>
      <c r="P60" s="147">
        <v>0</v>
      </c>
      <c r="Q60" s="147">
        <f>ROUND(E60*P60,5)</f>
        <v>0</v>
      </c>
      <c r="R60" s="147"/>
      <c r="S60" s="147"/>
      <c r="T60" s="148">
        <v>0</v>
      </c>
      <c r="U60" s="147">
        <f>ROUND(E60*T60,2)</f>
        <v>0</v>
      </c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108</v>
      </c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</row>
    <row r="61" spans="1:60" outlineLevel="1" x14ac:dyDescent="0.25">
      <c r="A61" s="140">
        <v>45</v>
      </c>
      <c r="B61" s="140" t="s">
        <v>200</v>
      </c>
      <c r="C61" s="177" t="s">
        <v>201</v>
      </c>
      <c r="D61" s="146" t="s">
        <v>148</v>
      </c>
      <c r="E61" s="152">
        <v>7</v>
      </c>
      <c r="F61" s="155">
        <f>H61+J61</f>
        <v>0</v>
      </c>
      <c r="G61" s="156">
        <f>ROUND(E61*F61,2)</f>
        <v>0</v>
      </c>
      <c r="H61" s="156"/>
      <c r="I61" s="156">
        <f>ROUND(E61*H61,2)</f>
        <v>0</v>
      </c>
      <c r="J61" s="156"/>
      <c r="K61" s="156">
        <f>ROUND(E61*J61,2)</f>
        <v>0</v>
      </c>
      <c r="L61" s="156">
        <v>0</v>
      </c>
      <c r="M61" s="156">
        <f>G61*(1+L61/100)</f>
        <v>0</v>
      </c>
      <c r="N61" s="147">
        <v>0</v>
      </c>
      <c r="O61" s="147">
        <f>ROUND(E61*N61,5)</f>
        <v>0</v>
      </c>
      <c r="P61" s="147">
        <v>0</v>
      </c>
      <c r="Q61" s="147">
        <f>ROUND(E61*P61,5)</f>
        <v>0</v>
      </c>
      <c r="R61" s="147"/>
      <c r="S61" s="147"/>
      <c r="T61" s="148">
        <v>0</v>
      </c>
      <c r="U61" s="147">
        <f>ROUND(E61*T61,2)</f>
        <v>0</v>
      </c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108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</row>
    <row r="62" spans="1:60" x14ac:dyDescent="0.25">
      <c r="A62" s="141" t="s">
        <v>103</v>
      </c>
      <c r="B62" s="141" t="s">
        <v>76</v>
      </c>
      <c r="C62" s="178" t="s">
        <v>27</v>
      </c>
      <c r="D62" s="149"/>
      <c r="E62" s="153"/>
      <c r="F62" s="157"/>
      <c r="G62" s="157">
        <f>SUMIF(AE63:AE63,"&lt;&gt;NOR",G63:G63)</f>
        <v>0</v>
      </c>
      <c r="H62" s="157"/>
      <c r="I62" s="157">
        <f>SUM(I63:I63)</f>
        <v>0</v>
      </c>
      <c r="J62" s="157"/>
      <c r="K62" s="157">
        <f>SUM(K63:K63)</f>
        <v>0</v>
      </c>
      <c r="L62" s="157"/>
      <c r="M62" s="157">
        <f>SUM(M63:M63)</f>
        <v>0</v>
      </c>
      <c r="N62" s="150"/>
      <c r="O62" s="150">
        <f>SUM(O63:O63)</f>
        <v>0</v>
      </c>
      <c r="P62" s="150"/>
      <c r="Q62" s="150">
        <f>SUM(Q63:Q63)</f>
        <v>0</v>
      </c>
      <c r="R62" s="150"/>
      <c r="S62" s="150"/>
      <c r="T62" s="151"/>
      <c r="U62" s="150">
        <f>SUM(U63:U63)</f>
        <v>0</v>
      </c>
      <c r="AE62" t="s">
        <v>104</v>
      </c>
    </row>
    <row r="63" spans="1:60" outlineLevel="1" x14ac:dyDescent="0.25">
      <c r="A63" s="166">
        <v>46</v>
      </c>
      <c r="B63" s="166" t="s">
        <v>202</v>
      </c>
      <c r="C63" s="179" t="s">
        <v>203</v>
      </c>
      <c r="D63" s="167" t="s">
        <v>204</v>
      </c>
      <c r="E63" s="168">
        <v>1</v>
      </c>
      <c r="F63" s="169">
        <f>H63+J63</f>
        <v>0</v>
      </c>
      <c r="G63" s="170">
        <f>ROUND(E63*F63,2)</f>
        <v>0</v>
      </c>
      <c r="H63" s="170"/>
      <c r="I63" s="170">
        <f>ROUND(E63*H63,2)</f>
        <v>0</v>
      </c>
      <c r="J63" s="170"/>
      <c r="K63" s="170">
        <f>ROUND(E63*J63,2)</f>
        <v>0</v>
      </c>
      <c r="L63" s="170">
        <v>0</v>
      </c>
      <c r="M63" s="170">
        <f>G63*(1+L63/100)</f>
        <v>0</v>
      </c>
      <c r="N63" s="171">
        <v>0</v>
      </c>
      <c r="O63" s="171">
        <f>ROUND(E63*N63,5)</f>
        <v>0</v>
      </c>
      <c r="P63" s="171">
        <v>0</v>
      </c>
      <c r="Q63" s="171">
        <f>ROUND(E63*P63,5)</f>
        <v>0</v>
      </c>
      <c r="R63" s="171"/>
      <c r="S63" s="171"/>
      <c r="T63" s="172">
        <v>0</v>
      </c>
      <c r="U63" s="171">
        <f>ROUND(E63*T63,2)</f>
        <v>0</v>
      </c>
      <c r="V63" s="139"/>
      <c r="W63" s="139"/>
      <c r="X63" s="139"/>
      <c r="Y63" s="139"/>
      <c r="Z63" s="139"/>
      <c r="AA63" s="139"/>
      <c r="AB63" s="139"/>
      <c r="AC63" s="139"/>
      <c r="AD63" s="139"/>
      <c r="AE63" s="139" t="s">
        <v>205</v>
      </c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</row>
    <row r="64" spans="1:60" x14ac:dyDescent="0.25">
      <c r="A64" s="4"/>
      <c r="B64" s="5" t="s">
        <v>206</v>
      </c>
      <c r="C64" s="180" t="s">
        <v>206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AC64">
        <v>12</v>
      </c>
      <c r="AD64">
        <v>21</v>
      </c>
    </row>
    <row r="65" spans="1:31" x14ac:dyDescent="0.25">
      <c r="A65" s="173"/>
      <c r="B65" s="174" t="s">
        <v>28</v>
      </c>
      <c r="C65" s="181" t="s">
        <v>206</v>
      </c>
      <c r="D65" s="175"/>
      <c r="E65" s="175"/>
      <c r="F65" s="175"/>
      <c r="G65" s="176">
        <f>G8+G10+G12+G14+G20+G49+G53+G56+G58+G62</f>
        <v>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AC65">
        <f>SUMIF(L7:L63,AC64,G7:G63)</f>
        <v>0</v>
      </c>
      <c r="AD65">
        <f>SUMIF(L7:L63,AD64,G7:G63)</f>
        <v>0</v>
      </c>
      <c r="AE65" t="s">
        <v>207</v>
      </c>
    </row>
    <row r="66" spans="1:31" x14ac:dyDescent="0.25">
      <c r="A66" s="4"/>
      <c r="B66" s="5" t="s">
        <v>206</v>
      </c>
      <c r="C66" s="180" t="s">
        <v>206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31" x14ac:dyDescent="0.25">
      <c r="A67" s="4"/>
      <c r="B67" s="5" t="s">
        <v>206</v>
      </c>
      <c r="C67" s="180" t="s">
        <v>206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31" x14ac:dyDescent="0.25">
      <c r="A68" s="243" t="s">
        <v>208</v>
      </c>
      <c r="B68" s="243"/>
      <c r="C68" s="24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31" x14ac:dyDescent="0.25">
      <c r="A69" s="245"/>
      <c r="B69" s="246"/>
      <c r="C69" s="247"/>
      <c r="D69" s="246"/>
      <c r="E69" s="246"/>
      <c r="F69" s="246"/>
      <c r="G69" s="248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AE69" t="s">
        <v>209</v>
      </c>
    </row>
    <row r="70" spans="1:31" x14ac:dyDescent="0.25">
      <c r="A70" s="249"/>
      <c r="B70" s="250"/>
      <c r="C70" s="251"/>
      <c r="D70" s="250"/>
      <c r="E70" s="250"/>
      <c r="F70" s="250"/>
      <c r="G70" s="252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31" x14ac:dyDescent="0.25">
      <c r="A71" s="249"/>
      <c r="B71" s="250"/>
      <c r="C71" s="251"/>
      <c r="D71" s="250"/>
      <c r="E71" s="250"/>
      <c r="F71" s="250"/>
      <c r="G71" s="252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31" x14ac:dyDescent="0.25">
      <c r="A72" s="249"/>
      <c r="B72" s="250"/>
      <c r="C72" s="251"/>
      <c r="D72" s="250"/>
      <c r="E72" s="250"/>
      <c r="F72" s="250"/>
      <c r="G72" s="252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31" x14ac:dyDescent="0.25">
      <c r="A73" s="253"/>
      <c r="B73" s="254"/>
      <c r="C73" s="255"/>
      <c r="D73" s="254"/>
      <c r="E73" s="254"/>
      <c r="F73" s="254"/>
      <c r="G73" s="25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31" x14ac:dyDescent="0.25">
      <c r="A74" s="4"/>
      <c r="B74" s="5" t="s">
        <v>206</v>
      </c>
      <c r="C74" s="180" t="s">
        <v>206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31" x14ac:dyDescent="0.25">
      <c r="C75" s="182"/>
      <c r="AE75" t="s">
        <v>210</v>
      </c>
    </row>
  </sheetData>
  <mergeCells count="6">
    <mergeCell ref="A69:G73"/>
    <mergeCell ref="A1:G1"/>
    <mergeCell ref="C2:G2"/>
    <mergeCell ref="C3:G3"/>
    <mergeCell ref="C4:G4"/>
    <mergeCell ref="A68:C68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dindos</dc:creator>
  <cp:lastModifiedBy>Magdalena Chmelařová</cp:lastModifiedBy>
  <cp:lastPrinted>2014-02-28T09:52:57Z</cp:lastPrinted>
  <dcterms:created xsi:type="dcterms:W3CDTF">2009-04-08T07:15:50Z</dcterms:created>
  <dcterms:modified xsi:type="dcterms:W3CDTF">2026-03-17T12:31:55Z</dcterms:modified>
</cp:coreProperties>
</file>